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18960" windowHeight="7995" tabRatio="793" activeTab="5"/>
  </bookViews>
  <sheets>
    <sheet name="K-5 (7 day)" sheetId="1" r:id="rId1"/>
    <sheet name="K-5 (7 day) (BW)" sheetId="9" r:id="rId2"/>
    <sheet name="6-8 (7 day)" sheetId="5" r:id="rId3"/>
    <sheet name="6-8 (7 day) (BW)" sheetId="8" r:id="rId4"/>
    <sheet name="9-12 (7 day)" sheetId="6" r:id="rId5"/>
    <sheet name="9-12 (7 day) (BW)" sheetId="7" r:id="rId6"/>
    <sheet name="9-12" sheetId="3" state="hidden" r:id="rId7"/>
  </sheets>
  <definedNames>
    <definedName name="g6_8g_max">14</definedName>
    <definedName name="g6_8g_min">11</definedName>
    <definedName name="g6_8mma_max">14</definedName>
    <definedName name="G6_8mma_min">12.5</definedName>
    <definedName name="g9_12mma_g_max">17</definedName>
    <definedName name="g9_12mma_g_min">14</definedName>
    <definedName name="_xlnm.Print_Area" localSheetId="2">'6-8 (7 day)'!$A$1:$S$36</definedName>
    <definedName name="_xlnm.Print_Area" localSheetId="3">'6-8 (7 day) (BW)'!$A$1:$S$36</definedName>
    <definedName name="_xlnm.Print_Area" localSheetId="4">'9-12 (7 day)'!$A$1:$S$36</definedName>
    <definedName name="_xlnm.Print_Area" localSheetId="5">'9-12 (7 day) (BW)'!$A$1:$S$36</definedName>
    <definedName name="_xlnm.Print_Area" localSheetId="0">'K-5 (7 day)'!$A$1:$S$36</definedName>
    <definedName name="_xlnm.Print_Area" localSheetId="1">'K-5 (7 day) (BW)'!$A$1:$S$36</definedName>
  </definedNames>
  <calcPr calcId="125725"/>
</workbook>
</file>

<file path=xl/calcChain.xml><?xml version="1.0" encoding="utf-8"?>
<calcChain xmlns="http://schemas.openxmlformats.org/spreadsheetml/2006/main">
  <c r="S30" i="7"/>
  <c r="C28" i="9"/>
  <c r="A27" i="7"/>
  <c r="A27" i="6"/>
  <c r="Z34" i="9"/>
  <c r="Y34"/>
  <c r="X34"/>
  <c r="W34"/>
  <c r="V34"/>
  <c r="U34"/>
  <c r="T34"/>
  <c r="AA34" s="1"/>
  <c r="Q34"/>
  <c r="S34" s="1"/>
  <c r="Z32"/>
  <c r="Y32"/>
  <c r="X32"/>
  <c r="W32"/>
  <c r="V32"/>
  <c r="U32"/>
  <c r="T32"/>
  <c r="AA32" s="1"/>
  <c r="Q32"/>
  <c r="S32" s="1"/>
  <c r="Z30"/>
  <c r="Y30"/>
  <c r="X30"/>
  <c r="W30"/>
  <c r="V30"/>
  <c r="U30"/>
  <c r="T30"/>
  <c r="Q30"/>
  <c r="S30" s="1"/>
  <c r="O28"/>
  <c r="Z28" s="1"/>
  <c r="M28"/>
  <c r="Y28" s="1"/>
  <c r="K28"/>
  <c r="X28" s="1"/>
  <c r="I28"/>
  <c r="W28" s="1"/>
  <c r="G28"/>
  <c r="V28" s="1"/>
  <c r="E28"/>
  <c r="U28" s="1"/>
  <c r="T28"/>
  <c r="S24"/>
  <c r="Q24"/>
  <c r="Q22"/>
  <c r="S22" s="1"/>
  <c r="Q20"/>
  <c r="S20" s="1"/>
  <c r="Q18"/>
  <c r="S18" s="1"/>
  <c r="Q16"/>
  <c r="S16" s="1"/>
  <c r="Z13"/>
  <c r="Y13"/>
  <c r="X13"/>
  <c r="W13"/>
  <c r="V13"/>
  <c r="U13"/>
  <c r="AA13" s="1"/>
  <c r="T13"/>
  <c r="AB13" s="1"/>
  <c r="R12" s="1"/>
  <c r="Q12"/>
  <c r="S12" s="1"/>
  <c r="Z34" i="8"/>
  <c r="Y34"/>
  <c r="X34"/>
  <c r="W34"/>
  <c r="V34"/>
  <c r="U34"/>
  <c r="T34"/>
  <c r="Q34"/>
  <c r="S34" s="1"/>
  <c r="Z32"/>
  <c r="Y32"/>
  <c r="X32"/>
  <c r="W32"/>
  <c r="V32"/>
  <c r="U32"/>
  <c r="T32"/>
  <c r="Q32"/>
  <c r="S32" s="1"/>
  <c r="Z30"/>
  <c r="Y30"/>
  <c r="X30"/>
  <c r="W30"/>
  <c r="V30"/>
  <c r="U30"/>
  <c r="T30"/>
  <c r="Q30"/>
  <c r="S30" s="1"/>
  <c r="O28"/>
  <c r="Z28" s="1"/>
  <c r="M28"/>
  <c r="Y28" s="1"/>
  <c r="K28"/>
  <c r="X28" s="1"/>
  <c r="I28"/>
  <c r="W28" s="1"/>
  <c r="G28"/>
  <c r="V28" s="1"/>
  <c r="E28"/>
  <c r="U28" s="1"/>
  <c r="C28"/>
  <c r="T28" s="1"/>
  <c r="S24"/>
  <c r="Q24"/>
  <c r="Q22"/>
  <c r="S22" s="1"/>
  <c r="Q20"/>
  <c r="S20" s="1"/>
  <c r="Q18"/>
  <c r="S18" s="1"/>
  <c r="Q16"/>
  <c r="S16" s="1"/>
  <c r="Z13"/>
  <c r="Y13"/>
  <c r="X13"/>
  <c r="W13"/>
  <c r="V13"/>
  <c r="U13"/>
  <c r="T13"/>
  <c r="AA13" s="1"/>
  <c r="Q12"/>
  <c r="S12" s="1"/>
  <c r="Z34" i="7"/>
  <c r="Y34"/>
  <c r="X34"/>
  <c r="W34"/>
  <c r="V34"/>
  <c r="U34"/>
  <c r="T34"/>
  <c r="AA34" s="1"/>
  <c r="Q34"/>
  <c r="S34" s="1"/>
  <c r="Z32"/>
  <c r="Y32"/>
  <c r="X32"/>
  <c r="W32"/>
  <c r="V32"/>
  <c r="U32"/>
  <c r="T32"/>
  <c r="AA32" s="1"/>
  <c r="Q32"/>
  <c r="S32" s="1"/>
  <c r="Z30"/>
  <c r="Y30"/>
  <c r="X30"/>
  <c r="W30"/>
  <c r="V30"/>
  <c r="U30"/>
  <c r="T30"/>
  <c r="Q30"/>
  <c r="O28"/>
  <c r="Z28" s="1"/>
  <c r="M28"/>
  <c r="Y28" s="1"/>
  <c r="K28"/>
  <c r="X28" s="1"/>
  <c r="I28"/>
  <c r="W28" s="1"/>
  <c r="G28"/>
  <c r="V28" s="1"/>
  <c r="E28"/>
  <c r="U28" s="1"/>
  <c r="C28"/>
  <c r="T28" s="1"/>
  <c r="S24"/>
  <c r="Q24"/>
  <c r="Q22"/>
  <c r="S22" s="1"/>
  <c r="Q20"/>
  <c r="S20" s="1"/>
  <c r="Q18"/>
  <c r="S18" s="1"/>
  <c r="Q16"/>
  <c r="S16" s="1"/>
  <c r="Z13"/>
  <c r="Y13"/>
  <c r="X13"/>
  <c r="W13"/>
  <c r="V13"/>
  <c r="U13"/>
  <c r="T13"/>
  <c r="Q12"/>
  <c r="S12" s="1"/>
  <c r="S30" i="1"/>
  <c r="S12"/>
  <c r="S24" i="6"/>
  <c r="Z34"/>
  <c r="Y34"/>
  <c r="X34"/>
  <c r="W34"/>
  <c r="V34"/>
  <c r="U34"/>
  <c r="T34"/>
  <c r="AA34" s="1"/>
  <c r="Q34"/>
  <c r="S34" s="1"/>
  <c r="Z32"/>
  <c r="Y32"/>
  <c r="X32"/>
  <c r="W32"/>
  <c r="V32"/>
  <c r="U32"/>
  <c r="T32"/>
  <c r="Q32"/>
  <c r="S32" s="1"/>
  <c r="Z30"/>
  <c r="Y30"/>
  <c r="X30"/>
  <c r="W30"/>
  <c r="V30"/>
  <c r="U30"/>
  <c r="AB30" s="1"/>
  <c r="T30"/>
  <c r="Q30"/>
  <c r="S30" s="1"/>
  <c r="O28"/>
  <c r="Z28" s="1"/>
  <c r="M28"/>
  <c r="Y28" s="1"/>
  <c r="K28"/>
  <c r="X28" s="1"/>
  <c r="I28"/>
  <c r="W28" s="1"/>
  <c r="G28"/>
  <c r="V28" s="1"/>
  <c r="E28"/>
  <c r="U28" s="1"/>
  <c r="C28"/>
  <c r="T28" s="1"/>
  <c r="Q24"/>
  <c r="Q22"/>
  <c r="S22" s="1"/>
  <c r="Q20"/>
  <c r="S20" s="1"/>
  <c r="Q18"/>
  <c r="S18" s="1"/>
  <c r="Q16"/>
  <c r="S16" s="1"/>
  <c r="Z13"/>
  <c r="Y13"/>
  <c r="X13"/>
  <c r="W13"/>
  <c r="V13"/>
  <c r="U13"/>
  <c r="T13"/>
  <c r="Q12"/>
  <c r="S12" s="1"/>
  <c r="Z34" i="5"/>
  <c r="Y34"/>
  <c r="X34"/>
  <c r="W34"/>
  <c r="V34"/>
  <c r="U34"/>
  <c r="T34"/>
  <c r="AA34" s="1"/>
  <c r="Q34"/>
  <c r="S34" s="1"/>
  <c r="Z32"/>
  <c r="Y32"/>
  <c r="X32"/>
  <c r="W32"/>
  <c r="V32"/>
  <c r="U32"/>
  <c r="T32"/>
  <c r="AA32" s="1"/>
  <c r="Q32"/>
  <c r="S32" s="1"/>
  <c r="Z30"/>
  <c r="Y30"/>
  <c r="X30"/>
  <c r="W30"/>
  <c r="V30"/>
  <c r="U30"/>
  <c r="T30"/>
  <c r="AA30" s="1"/>
  <c r="Q30"/>
  <c r="S30" s="1"/>
  <c r="O28"/>
  <c r="Z28" s="1"/>
  <c r="M28"/>
  <c r="Y28" s="1"/>
  <c r="K28"/>
  <c r="X28" s="1"/>
  <c r="I28"/>
  <c r="W28" s="1"/>
  <c r="G28"/>
  <c r="V28" s="1"/>
  <c r="E28"/>
  <c r="U28" s="1"/>
  <c r="C28"/>
  <c r="T28" s="1"/>
  <c r="S24"/>
  <c r="Q24"/>
  <c r="Q22"/>
  <c r="S22" s="1"/>
  <c r="Q20"/>
  <c r="S20" s="1"/>
  <c r="Q18"/>
  <c r="S18" s="1"/>
  <c r="Q16"/>
  <c r="S16" s="1"/>
  <c r="Z13"/>
  <c r="AA13" s="1"/>
  <c r="Y13"/>
  <c r="X13"/>
  <c r="W13"/>
  <c r="V13"/>
  <c r="U13"/>
  <c r="T13"/>
  <c r="Q12"/>
  <c r="S12" s="1"/>
  <c r="Z34" i="1"/>
  <c r="Y34"/>
  <c r="X34"/>
  <c r="W34"/>
  <c r="V34"/>
  <c r="U34"/>
  <c r="T34"/>
  <c r="AA34" s="1"/>
  <c r="AB32"/>
  <c r="R32" s="1"/>
  <c r="Z32"/>
  <c r="Y32"/>
  <c r="X32"/>
  <c r="W32"/>
  <c r="V32"/>
  <c r="U32"/>
  <c r="T32"/>
  <c r="AA32" s="1"/>
  <c r="Z30"/>
  <c r="Y30"/>
  <c r="X30"/>
  <c r="W30"/>
  <c r="V30"/>
  <c r="U30"/>
  <c r="T30"/>
  <c r="O28"/>
  <c r="Z28" s="1"/>
  <c r="M28"/>
  <c r="Y28" s="1"/>
  <c r="K28"/>
  <c r="I28"/>
  <c r="W28" s="1"/>
  <c r="G28"/>
  <c r="V28" s="1"/>
  <c r="E28"/>
  <c r="U28" s="1"/>
  <c r="X28"/>
  <c r="S24"/>
  <c r="Q24"/>
  <c r="Q22"/>
  <c r="Q20"/>
  <c r="S20" s="1"/>
  <c r="Q18"/>
  <c r="S18" s="1"/>
  <c r="Q16"/>
  <c r="S16" s="1"/>
  <c r="Q12"/>
  <c r="W13"/>
  <c r="AA13"/>
  <c r="Z13"/>
  <c r="AB13" s="1"/>
  <c r="R12" s="1"/>
  <c r="Y13"/>
  <c r="X13"/>
  <c r="V13"/>
  <c r="U13"/>
  <c r="T13"/>
  <c r="C28"/>
  <c r="T28" s="1"/>
  <c r="C26" i="3"/>
  <c r="E26"/>
  <c r="G26"/>
  <c r="I26"/>
  <c r="K26"/>
  <c r="M26"/>
  <c r="O26"/>
  <c r="R32"/>
  <c r="Q32"/>
  <c r="Q30"/>
  <c r="R30" s="1"/>
  <c r="R13"/>
  <c r="Q26"/>
  <c r="Q25"/>
  <c r="Q23"/>
  <c r="Q21"/>
  <c r="Q19"/>
  <c r="Q17"/>
  <c r="Q13"/>
  <c r="R34"/>
  <c r="Q34"/>
  <c r="Q30" i="1"/>
  <c r="Q32"/>
  <c r="S32" s="1"/>
  <c r="Q34"/>
  <c r="S34" s="1"/>
  <c r="Q15" l="1"/>
  <c r="S15" s="1"/>
  <c r="S22"/>
  <c r="AA30" i="9"/>
  <c r="AA34" i="8"/>
  <c r="AA32"/>
  <c r="AA30"/>
  <c r="AA30" i="7"/>
  <c r="AA13"/>
  <c r="Q15" i="9"/>
  <c r="S15" s="1"/>
  <c r="AA28"/>
  <c r="AB28"/>
  <c r="R15" s="1"/>
  <c r="AB30"/>
  <c r="R30" s="1"/>
  <c r="AB32"/>
  <c r="R32" s="1"/>
  <c r="AB34"/>
  <c r="R34" s="1"/>
  <c r="AA28" i="8"/>
  <c r="AB13"/>
  <c r="R12" s="1"/>
  <c r="AB28"/>
  <c r="R15" s="1"/>
  <c r="AB30"/>
  <c r="R30" s="1"/>
  <c r="AB32"/>
  <c r="R32" s="1"/>
  <c r="AB34"/>
  <c r="R34" s="1"/>
  <c r="Q15"/>
  <c r="AA28" i="7"/>
  <c r="AB13"/>
  <c r="R12" s="1"/>
  <c r="AB28"/>
  <c r="R15" s="1"/>
  <c r="AB30"/>
  <c r="R30" s="1"/>
  <c r="AB32"/>
  <c r="R32" s="1"/>
  <c r="AB34"/>
  <c r="R34" s="1"/>
  <c r="Q15"/>
  <c r="AB28" i="6"/>
  <c r="R15" s="1"/>
  <c r="AB32"/>
  <c r="R32" s="1"/>
  <c r="AA32"/>
  <c r="AA30"/>
  <c r="AB13"/>
  <c r="R12" s="1"/>
  <c r="AA13"/>
  <c r="AA28"/>
  <c r="R30"/>
  <c r="AB34"/>
  <c r="R34" s="1"/>
  <c r="Q15"/>
  <c r="S15" s="1"/>
  <c r="AA28" i="5"/>
  <c r="AB13"/>
  <c r="R12" s="1"/>
  <c r="AB28"/>
  <c r="R15" s="1"/>
  <c r="AB30"/>
  <c r="R30" s="1"/>
  <c r="AB32"/>
  <c r="R32" s="1"/>
  <c r="AB34"/>
  <c r="R34" s="1"/>
  <c r="Q15"/>
  <c r="AB34" i="1"/>
  <c r="R34" s="1"/>
  <c r="AA30"/>
  <c r="AB30"/>
  <c r="R30" s="1"/>
  <c r="AB28"/>
  <c r="R15" s="1"/>
  <c r="AA28"/>
  <c r="A27" l="1"/>
  <c r="A27" i="9"/>
  <c r="S15" i="8"/>
  <c r="A27"/>
  <c r="S15" i="7"/>
  <c r="S15" i="5"/>
  <c r="A27"/>
  <c r="R25" i="3"/>
  <c r="R21"/>
  <c r="R19"/>
  <c r="R27" l="1"/>
  <c r="R23"/>
  <c r="R17"/>
</calcChain>
</file>

<file path=xl/sharedStrings.xml><?xml version="1.0" encoding="utf-8"?>
<sst xmlns="http://schemas.openxmlformats.org/spreadsheetml/2006/main" count="1211" uniqueCount="139">
  <si>
    <t>Monday</t>
  </si>
  <si>
    <t>Tuesday</t>
  </si>
  <si>
    <t>Wednesday</t>
  </si>
  <si>
    <t>Thursday</t>
  </si>
  <si>
    <t>Friday</t>
  </si>
  <si>
    <t>Requirements</t>
  </si>
  <si>
    <t>Cup</t>
  </si>
  <si>
    <t>Oz Eq</t>
  </si>
  <si>
    <t xml:space="preserve">Cup </t>
  </si>
  <si>
    <t>Cantaloupe</t>
  </si>
  <si>
    <t>Kiwi Halves</t>
  </si>
  <si>
    <t>Peaches</t>
  </si>
  <si>
    <t>Pineapple</t>
  </si>
  <si>
    <t>Applesauce</t>
  </si>
  <si>
    <t>Romaine Lettuce</t>
  </si>
  <si>
    <t>Broccoli</t>
  </si>
  <si>
    <t>Sliced Tomato</t>
  </si>
  <si>
    <t>Carrots</t>
  </si>
  <si>
    <t>Sweet Potato Fries</t>
  </si>
  <si>
    <t>Refried Beans</t>
  </si>
  <si>
    <t>Mashed Potatoes</t>
  </si>
  <si>
    <t>Green Beans</t>
  </si>
  <si>
    <t>Green Pepper Strips</t>
  </si>
  <si>
    <t>Sliced Cucumber</t>
  </si>
  <si>
    <t>Whole Wheat Bun</t>
  </si>
  <si>
    <t>Brown Rice</t>
  </si>
  <si>
    <t>WG Pizza Crust</t>
  </si>
  <si>
    <t>WW Bun</t>
  </si>
  <si>
    <t>Chicken</t>
  </si>
  <si>
    <t>Fish Nuggets</t>
  </si>
  <si>
    <t>Low Fat Mozz</t>
  </si>
  <si>
    <t>Grilled Chicken</t>
  </si>
  <si>
    <t>Skim or 1 %</t>
  </si>
  <si>
    <t>Sub Sandwich</t>
  </si>
  <si>
    <t>Green Leafy Lettuce</t>
  </si>
  <si>
    <t>Chicken Teriyaki</t>
  </si>
  <si>
    <t>Baked Fish Nuggets</t>
  </si>
  <si>
    <t>Whole Wheat Roll</t>
  </si>
  <si>
    <t>Whole Wheat Crust</t>
  </si>
  <si>
    <t xml:space="preserve">Sliced Cucumber </t>
  </si>
  <si>
    <t xml:space="preserve"> MENU - 9-12</t>
  </si>
  <si>
    <t>Fruits (1 Cup per day) (5cups per week)</t>
  </si>
  <si>
    <t>Additional Vegetable to reach Goal (1 1/2 Cup per week)</t>
  </si>
  <si>
    <t>Decimal Equivalents</t>
  </si>
  <si>
    <t>1/8 Cup</t>
  </si>
  <si>
    <t>1/4 Cup</t>
  </si>
  <si>
    <t>3/8 Cup</t>
  </si>
  <si>
    <t>1/3 Cup</t>
  </si>
  <si>
    <t>1/2 Cup</t>
  </si>
  <si>
    <t>5/8 Cup</t>
  </si>
  <si>
    <t>2/3 Cup</t>
  </si>
  <si>
    <t>3/4 Cup</t>
  </si>
  <si>
    <t>1 Cup</t>
  </si>
  <si>
    <t>7/8 Cup</t>
  </si>
  <si>
    <t>Weekly Total
MET
Yes/No</t>
  </si>
  <si>
    <t>Canned pears</t>
  </si>
  <si>
    <t>Orange wedges</t>
  </si>
  <si>
    <t>Pineapple 1/2 c. Orange- whole</t>
  </si>
  <si>
    <t>Grape juice</t>
  </si>
  <si>
    <t>1/2 c. Cantaloupe 1/2 c. pears</t>
  </si>
  <si>
    <t>1/2 c. Applesauce 1/2 c. grape juice</t>
  </si>
  <si>
    <t>Dark Green 
(1/2 Cup per week)</t>
  </si>
  <si>
    <t>Beans/Peas (Legumes)
(1/2 Cup per week)</t>
  </si>
  <si>
    <t>Fluid Milk (1 Cup per day) 
(5 a week)</t>
  </si>
  <si>
    <t>Starchy 
(1/2 Cup per week)</t>
  </si>
  <si>
    <t>Other 
(1/2 cup per week)</t>
  </si>
  <si>
    <t>Red/Orange 
(1 1/4 Cup per wk)</t>
  </si>
  <si>
    <t>Other 
(3/4 per week)</t>
  </si>
  <si>
    <t>Turkey (1oz) Cheese (.5 oz)</t>
  </si>
  <si>
    <t>Turkey (2 oz) Cheese (.5 oz)</t>
  </si>
  <si>
    <t>WW Roll-1/Brdg-.5</t>
  </si>
  <si>
    <t>Potato Wedges</t>
  </si>
  <si>
    <t>Daily total</t>
  </si>
  <si>
    <t>WW Roll-2/Brdg-.5</t>
  </si>
  <si>
    <t>Vegetables (5 Cup per day) (1 Cup per week)</t>
  </si>
  <si>
    <t>Saturday</t>
  </si>
  <si>
    <t>Sunday</t>
  </si>
  <si>
    <t>Mt/MA (2 oz eq per day) 
(14-16.75 oz eq per week)</t>
  </si>
  <si>
    <t>Grains(2 oz eq day)
(14-16.75 oz eq per week)</t>
  </si>
  <si>
    <t>Weekly Total</t>
  </si>
  <si>
    <t>Meat/Meat Alternate</t>
  </si>
  <si>
    <t>Vegetables</t>
  </si>
  <si>
    <t>3/4 cup per day/5.25 cups per 7 day week</t>
  </si>
  <si>
    <t xml:space="preserve">Fruits </t>
  </si>
  <si>
    <t>1/2 cup per day, 3 1/2 cups per 7 day week</t>
  </si>
  <si>
    <t>1 cup per day</t>
  </si>
  <si>
    <t>Meal Pattern</t>
  </si>
  <si>
    <t xml:space="preserve">Grains </t>
  </si>
  <si>
    <t>Fluid Milk</t>
  </si>
  <si>
    <t>Meatloaf</t>
  </si>
  <si>
    <t>Dinner Roll</t>
  </si>
  <si>
    <t>Mixed Fruit</t>
  </si>
  <si>
    <t>Is Weekly Meal Pattern Met?</t>
  </si>
  <si>
    <t>Is Daily Meal Pattern Met?</t>
  </si>
  <si>
    <t>Mon</t>
  </si>
  <si>
    <t>Tues</t>
  </si>
  <si>
    <t>Wed</t>
  </si>
  <si>
    <t>Thurs</t>
  </si>
  <si>
    <t>Fri</t>
  </si>
  <si>
    <t>Sat</t>
  </si>
  <si>
    <t>Sun</t>
  </si>
  <si>
    <t>NA</t>
  </si>
  <si>
    <t>Red/Orange 
(3/4 cup per week)</t>
  </si>
  <si>
    <t>Beans/Peas (Legumes)
(1/2 cup per week)</t>
  </si>
  <si>
    <t>Starchy
(1/2 cup per week)</t>
  </si>
  <si>
    <t>Total (daily)</t>
  </si>
  <si>
    <t>Additional vegetable (cups) needed to reach total Weekly Vegetable Requirement (any vegetable subgroup may be used to meet weekly requirement)</t>
  </si>
  <si>
    <t>Fruits</t>
  </si>
  <si>
    <t>Grains</t>
  </si>
  <si>
    <t>Grades K-5</t>
  </si>
  <si>
    <t xml:space="preserve">Lunch Meal Pattern </t>
  </si>
  <si>
    <t>Grades 6-8</t>
  </si>
  <si>
    <t>1 cup per day, 7 cups per 7 day week</t>
  </si>
  <si>
    <t>1 cup per day/7 cups per 7 day week</t>
  </si>
  <si>
    <t>Red/Orange 
(1.25 cup per week)</t>
  </si>
  <si>
    <t>Other 
(3/4 cup per week)</t>
  </si>
  <si>
    <t>Grades 9-12</t>
  </si>
  <si>
    <t>1 oz eq per day/11-14 oz eq per 7 day week</t>
  </si>
  <si>
    <t>1 oz eq per day/11-12.5 oz eq per 7 day week</t>
  </si>
  <si>
    <t>1 oz eq per day/12.5-14 oz eq per 7 day week</t>
  </si>
  <si>
    <t>2 oz eq per day/14-17 oz eq per 7 day week</t>
  </si>
  <si>
    <t>Cheese Pizza</t>
  </si>
  <si>
    <t>WG Crust</t>
  </si>
  <si>
    <t>Grilled Cheese Sand</t>
  </si>
  <si>
    <t>WG Bread</t>
  </si>
  <si>
    <t>Low Fat Cheese</t>
  </si>
  <si>
    <t>Baked French Fries</t>
  </si>
  <si>
    <t>Pears</t>
  </si>
  <si>
    <t>Romaine Salad</t>
  </si>
  <si>
    <t>Mixed Vegetables</t>
  </si>
  <si>
    <t>Baked Beans</t>
  </si>
  <si>
    <t xml:space="preserve">Romaine   </t>
  </si>
  <si>
    <t>Dark Green*
(1/2 cup per week)</t>
  </si>
  <si>
    <t>Vegetables*</t>
  </si>
  <si>
    <t>*For dark green leafy vegetables, enter component contribution, not portion size.</t>
  </si>
  <si>
    <t xml:space="preserve">Fruits** </t>
  </si>
  <si>
    <t>**For dried fruit, enter component contribution, not portion size.</t>
  </si>
  <si>
    <t>Fruits**</t>
  </si>
  <si>
    <t>Dark Green* 
(1/2 cup per week)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</si>
</sst>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FDE4CF"/>
        <bgColor indexed="64"/>
      </patternFill>
    </fill>
    <fill>
      <patternFill patternType="solid">
        <fgColor rgb="FFFFFF9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52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6" xfId="0" applyBorder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</xf>
    <xf numFmtId="0" fontId="0" fillId="8" borderId="1" xfId="0" applyFill="1" applyBorder="1" applyAlignment="1" applyProtection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</xf>
    <xf numFmtId="0" fontId="0" fillId="10" borderId="12" xfId="0" applyFill="1" applyBorder="1" applyAlignment="1" applyProtection="1">
      <alignment horizontal="center"/>
      <protection locked="0"/>
    </xf>
    <xf numFmtId="0" fontId="0" fillId="10" borderId="1" xfId="0" applyFill="1" applyBorder="1" applyAlignment="1" applyProtection="1">
      <alignment horizontal="center"/>
    </xf>
    <xf numFmtId="0" fontId="0" fillId="9" borderId="14" xfId="0" applyFill="1" applyBorder="1" applyAlignment="1" applyProtection="1">
      <alignment horizontal="center"/>
    </xf>
    <xf numFmtId="0" fontId="0" fillId="9" borderId="14" xfId="0" applyFill="1" applyBorder="1" applyAlignment="1" applyProtection="1">
      <alignment horizontal="center"/>
      <protection locked="0"/>
    </xf>
    <xf numFmtId="0" fontId="1" fillId="9" borderId="14" xfId="0" applyFont="1" applyFill="1" applyBorder="1" applyAlignment="1" applyProtection="1">
      <alignment horizontal="center"/>
    </xf>
    <xf numFmtId="0" fontId="1" fillId="9" borderId="15" xfId="0" applyFont="1" applyFill="1" applyBorder="1" applyAlignment="1" applyProtection="1">
      <alignment horizontal="center"/>
    </xf>
    <xf numFmtId="0" fontId="0" fillId="11" borderId="1" xfId="0" applyFill="1" applyBorder="1" applyAlignment="1">
      <alignment horizontal="center"/>
    </xf>
    <xf numFmtId="0" fontId="0" fillId="11" borderId="1" xfId="0" applyFill="1" applyBorder="1" applyAlignment="1" applyProtection="1">
      <alignment horizontal="center"/>
    </xf>
    <xf numFmtId="0" fontId="0" fillId="11" borderId="1" xfId="0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</xf>
    <xf numFmtId="0" fontId="0" fillId="0" borderId="3" xfId="0" applyBorder="1"/>
    <xf numFmtId="0" fontId="0" fillId="9" borderId="15" xfId="0" applyFill="1" applyBorder="1" applyAlignment="1" applyProtection="1">
      <alignment horizontal="center"/>
    </xf>
    <xf numFmtId="0" fontId="0" fillId="9" borderId="14" xfId="0" applyFill="1" applyBorder="1" applyAlignment="1">
      <alignment horizontal="center"/>
    </xf>
    <xf numFmtId="0" fontId="1" fillId="9" borderId="15" xfId="0" applyFont="1" applyFill="1" applyBorder="1" applyAlignment="1" applyProtection="1">
      <alignment horizontal="left" wrapText="1"/>
    </xf>
    <xf numFmtId="0" fontId="0" fillId="0" borderId="0" xfId="0"/>
    <xf numFmtId="0" fontId="1" fillId="0" borderId="8" xfId="0" applyFont="1" applyBorder="1" applyAlignment="1" applyProtection="1">
      <alignment horizontal="center" vertical="center"/>
    </xf>
    <xf numFmtId="0" fontId="0" fillId="10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11" borderId="1" xfId="0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 vertical="top"/>
    </xf>
    <xf numFmtId="0" fontId="2" fillId="14" borderId="1" xfId="0" applyFont="1" applyFill="1" applyBorder="1" applyAlignment="1" applyProtection="1">
      <alignment horizontal="center" wrapText="1"/>
    </xf>
    <xf numFmtId="0" fontId="1" fillId="15" borderId="1" xfId="0" applyFont="1" applyFill="1" applyBorder="1" applyAlignment="1" applyProtection="1">
      <alignment horizontal="center" wrapText="1"/>
    </xf>
    <xf numFmtId="0" fontId="1" fillId="16" borderId="1" xfId="0" applyFont="1" applyFill="1" applyBorder="1" applyAlignment="1" applyProtection="1">
      <alignment horizontal="center" wrapText="1"/>
    </xf>
    <xf numFmtId="0" fontId="1" fillId="17" borderId="1" xfId="0" applyFont="1" applyFill="1" applyBorder="1" applyAlignment="1" applyProtection="1">
      <alignment horizontal="center" wrapText="1"/>
    </xf>
    <xf numFmtId="0" fontId="1" fillId="18" borderId="14" xfId="0" applyFont="1" applyFill="1" applyBorder="1" applyAlignment="1" applyProtection="1">
      <alignment horizontal="center" wrapText="1"/>
    </xf>
    <xf numFmtId="0" fontId="0" fillId="18" borderId="17" xfId="0" applyFill="1" applyBorder="1" applyAlignment="1" applyProtection="1">
      <alignment horizontal="center"/>
    </xf>
    <xf numFmtId="0" fontId="0" fillId="12" borderId="17" xfId="0" applyFill="1" applyBorder="1" applyAlignment="1" applyProtection="1">
      <alignment horizontal="center" wrapText="1"/>
      <protection locked="0"/>
    </xf>
    <xf numFmtId="0" fontId="1" fillId="12" borderId="17" xfId="0" applyFont="1" applyFill="1" applyBorder="1" applyAlignment="1" applyProtection="1">
      <alignment horizontal="center" wrapText="1"/>
    </xf>
    <xf numFmtId="0" fontId="0" fillId="19" borderId="17" xfId="0" applyFill="1" applyBorder="1" applyAlignment="1" applyProtection="1">
      <alignment horizontal="center" wrapText="1"/>
      <protection locked="0"/>
    </xf>
    <xf numFmtId="0" fontId="1" fillId="19" borderId="17" xfId="0" applyFont="1" applyFill="1" applyBorder="1" applyAlignment="1" applyProtection="1">
      <alignment horizontal="center" wrapText="1"/>
    </xf>
    <xf numFmtId="0" fontId="0" fillId="13" borderId="17" xfId="0" applyFill="1" applyBorder="1" applyAlignment="1" applyProtection="1">
      <alignment horizontal="center" wrapText="1"/>
      <protection locked="0"/>
    </xf>
    <xf numFmtId="0" fontId="1" fillId="13" borderId="17" xfId="0" applyFont="1" applyFill="1" applyBorder="1" applyAlignment="1" applyProtection="1">
      <alignment horizontal="center" wrapText="1"/>
    </xf>
    <xf numFmtId="0" fontId="0" fillId="13" borderId="26" xfId="0" applyFill="1" applyBorder="1" applyAlignment="1" applyProtection="1">
      <alignment horizontal="center" wrapText="1"/>
      <protection locked="0"/>
    </xf>
    <xf numFmtId="0" fontId="0" fillId="20" borderId="17" xfId="0" applyFill="1" applyBorder="1" applyAlignment="1" applyProtection="1">
      <alignment horizontal="center" wrapText="1"/>
      <protection locked="0"/>
    </xf>
    <xf numFmtId="0" fontId="1" fillId="20" borderId="17" xfId="0" applyFont="1" applyFill="1" applyBorder="1" applyAlignment="1" applyProtection="1">
      <alignment horizontal="center" wrapText="1"/>
    </xf>
    <xf numFmtId="0" fontId="1" fillId="12" borderId="22" xfId="0" applyFont="1" applyFill="1" applyBorder="1" applyAlignment="1" applyProtection="1">
      <alignment horizontal="center" wrapText="1"/>
    </xf>
    <xf numFmtId="0" fontId="2" fillId="14" borderId="20" xfId="0" applyFont="1" applyFill="1" applyBorder="1" applyAlignment="1" applyProtection="1">
      <alignment horizontal="center" wrapText="1"/>
    </xf>
    <xf numFmtId="0" fontId="1" fillId="15" borderId="20" xfId="0" applyFont="1" applyFill="1" applyBorder="1" applyAlignment="1" applyProtection="1">
      <alignment horizontal="center" wrapText="1"/>
    </xf>
    <xf numFmtId="0" fontId="1" fillId="16" borderId="20" xfId="0" applyFont="1" applyFill="1" applyBorder="1" applyAlignment="1" applyProtection="1">
      <alignment horizontal="center" wrapText="1"/>
    </xf>
    <xf numFmtId="0" fontId="1" fillId="17" borderId="20" xfId="0" applyFont="1" applyFill="1" applyBorder="1" applyAlignment="1" applyProtection="1">
      <alignment horizontal="center" wrapText="1"/>
    </xf>
    <xf numFmtId="0" fontId="1" fillId="18" borderId="21" xfId="0" applyFont="1" applyFill="1" applyBorder="1" applyAlignment="1" applyProtection="1">
      <alignment horizontal="center" wrapText="1"/>
    </xf>
    <xf numFmtId="0" fontId="1" fillId="20" borderId="22" xfId="0" applyFont="1" applyFill="1" applyBorder="1" applyAlignment="1" applyProtection="1">
      <alignment horizontal="center" wrapText="1"/>
    </xf>
    <xf numFmtId="0" fontId="1" fillId="13" borderId="22" xfId="0" applyFont="1" applyFill="1" applyBorder="1" applyAlignment="1" applyProtection="1">
      <alignment horizontal="center" wrapText="1"/>
    </xf>
    <xf numFmtId="0" fontId="1" fillId="19" borderId="22" xfId="0" applyFont="1" applyFill="1" applyBorder="1" applyAlignment="1" applyProtection="1">
      <alignment horizontal="center" wrapText="1"/>
    </xf>
    <xf numFmtId="2" fontId="0" fillId="18" borderId="17" xfId="0" applyNumberFormat="1" applyFill="1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0" fontId="0" fillId="9" borderId="3" xfId="0" applyFont="1" applyFill="1" applyBorder="1" applyAlignment="1" applyProtection="1">
      <alignment horizontal="right" vertical="center" wrapText="1"/>
    </xf>
    <xf numFmtId="0" fontId="0" fillId="9" borderId="3" xfId="0" applyFill="1" applyBorder="1" applyAlignment="1" applyProtection="1">
      <alignment horizontal="left" vertical="center"/>
    </xf>
    <xf numFmtId="0" fontId="1" fillId="18" borderId="17" xfId="0" applyFont="1" applyFill="1" applyBorder="1" applyAlignment="1" applyProtection="1">
      <alignment horizontal="center" wrapText="1"/>
    </xf>
    <xf numFmtId="0" fontId="1" fillId="18" borderId="22" xfId="0" applyFont="1" applyFill="1" applyBorder="1" applyAlignment="1" applyProtection="1">
      <alignment horizontal="center" wrapText="1"/>
    </xf>
    <xf numFmtId="0" fontId="0" fillId="9" borderId="8" xfId="0" applyFont="1" applyFill="1" applyBorder="1" applyAlignment="1" applyProtection="1">
      <alignment horizontal="right" vertical="center" wrapText="1"/>
    </xf>
    <xf numFmtId="0" fontId="1" fillId="9" borderId="8" xfId="0" applyFont="1" applyFill="1" applyBorder="1" applyAlignment="1" applyProtection="1">
      <alignment horizontal="left" vertical="center"/>
    </xf>
    <xf numFmtId="0" fontId="0" fillId="9" borderId="8" xfId="0" applyFill="1" applyBorder="1" applyAlignment="1" applyProtection="1">
      <alignment horizontal="center" vertical="center" wrapText="1"/>
    </xf>
    <xf numFmtId="0" fontId="0" fillId="9" borderId="38" xfId="0" applyFill="1" applyBorder="1" applyAlignment="1" applyProtection="1">
      <alignment horizontal="center" vertical="center" wrapText="1"/>
    </xf>
    <xf numFmtId="0" fontId="0" fillId="9" borderId="3" xfId="0" applyFill="1" applyBorder="1" applyAlignment="1" applyProtection="1">
      <alignment horizontal="center" vertical="center" wrapText="1"/>
    </xf>
    <xf numFmtId="0" fontId="0" fillId="9" borderId="36" xfId="0" applyFill="1" applyBorder="1" applyAlignment="1" applyProtection="1">
      <alignment horizontal="center" vertical="center" wrapText="1"/>
    </xf>
    <xf numFmtId="0" fontId="1" fillId="18" borderId="32" xfId="0" applyFont="1" applyFill="1" applyBorder="1" applyAlignment="1" applyProtection="1">
      <alignment horizontal="left" vertical="center" wrapText="1"/>
    </xf>
    <xf numFmtId="0" fontId="1" fillId="18" borderId="30" xfId="0" applyFont="1" applyFill="1" applyBorder="1" applyAlignment="1" applyProtection="1">
      <alignment horizontal="left" vertical="center" wrapText="1"/>
    </xf>
    <xf numFmtId="2" fontId="0" fillId="0" borderId="0" xfId="0" applyNumberFormat="1"/>
    <xf numFmtId="2" fontId="0" fillId="9" borderId="37" xfId="0" applyNumberFormat="1" applyFill="1" applyBorder="1" applyAlignment="1" applyProtection="1">
      <alignment horizontal="right" vertical="center" wrapText="1" indent="1"/>
    </xf>
    <xf numFmtId="0" fontId="4" fillId="9" borderId="35" xfId="0" applyFont="1" applyFill="1" applyBorder="1" applyAlignment="1" applyProtection="1">
      <alignment horizontal="left" vertical="center" indent="1"/>
    </xf>
    <xf numFmtId="0" fontId="1" fillId="18" borderId="8" xfId="0" applyFont="1" applyFill="1" applyBorder="1" applyAlignment="1" applyProtection="1">
      <alignment horizontal="left" vertical="center" wrapText="1"/>
    </xf>
    <xf numFmtId="0" fontId="1" fillId="18" borderId="38" xfId="0" applyFont="1" applyFill="1" applyBorder="1" applyAlignment="1" applyProtection="1">
      <alignment horizontal="left" vertical="center" wrapText="1"/>
    </xf>
    <xf numFmtId="0" fontId="0" fillId="20" borderId="43" xfId="0" applyFill="1" applyBorder="1" applyAlignment="1">
      <alignment horizontal="center" wrapText="1"/>
    </xf>
    <xf numFmtId="0" fontId="0" fillId="20" borderId="44" xfId="0" applyFill="1" applyBorder="1" applyAlignment="1" applyProtection="1">
      <alignment horizontal="center" wrapText="1"/>
    </xf>
    <xf numFmtId="0" fontId="0" fillId="13" borderId="43" xfId="0" applyFill="1" applyBorder="1" applyAlignment="1">
      <alignment horizontal="center" wrapText="1"/>
    </xf>
    <xf numFmtId="0" fontId="0" fillId="13" borderId="44" xfId="0" applyFill="1" applyBorder="1" applyAlignment="1" applyProtection="1">
      <alignment horizontal="center" wrapText="1"/>
    </xf>
    <xf numFmtId="0" fontId="0" fillId="13" borderId="45" xfId="0" applyFill="1" applyBorder="1" applyAlignment="1" applyProtection="1">
      <alignment horizontal="center" wrapText="1"/>
    </xf>
    <xf numFmtId="0" fontId="0" fillId="19" borderId="43" xfId="0" applyFill="1" applyBorder="1" applyAlignment="1">
      <alignment horizontal="center" wrapText="1"/>
    </xf>
    <xf numFmtId="0" fontId="0" fillId="19" borderId="44" xfId="0" applyFill="1" applyBorder="1" applyAlignment="1" applyProtection="1">
      <alignment horizontal="center" wrapText="1"/>
    </xf>
    <xf numFmtId="0" fontId="0" fillId="19" borderId="45" xfId="0" applyFill="1" applyBorder="1" applyAlignment="1" applyProtection="1">
      <alignment horizontal="center" wrapText="1"/>
    </xf>
    <xf numFmtId="2" fontId="0" fillId="12" borderId="46" xfId="0" applyNumberFormat="1" applyFill="1" applyBorder="1" applyAlignment="1">
      <alignment horizontal="center" wrapText="1"/>
    </xf>
    <xf numFmtId="0" fontId="0" fillId="12" borderId="16" xfId="0" applyFill="1" applyBorder="1" applyAlignment="1">
      <alignment horizontal="center" wrapText="1"/>
    </xf>
    <xf numFmtId="2" fontId="1" fillId="12" borderId="43" xfId="0" applyNumberFormat="1" applyFont="1" applyFill="1" applyBorder="1" applyAlignment="1">
      <alignment horizontal="center" wrapText="1"/>
    </xf>
    <xf numFmtId="0" fontId="0" fillId="12" borderId="44" xfId="0" applyFill="1" applyBorder="1" applyAlignment="1" applyProtection="1">
      <alignment horizontal="center" wrapText="1"/>
    </xf>
    <xf numFmtId="0" fontId="0" fillId="12" borderId="45" xfId="0" applyFill="1" applyBorder="1" applyAlignment="1" applyProtection="1">
      <alignment horizontal="center" wrapText="1"/>
    </xf>
    <xf numFmtId="0" fontId="0" fillId="18" borderId="13" xfId="0" applyFill="1" applyBorder="1" applyAlignment="1">
      <alignment horizontal="center" vertical="center" wrapText="1"/>
    </xf>
    <xf numFmtId="0" fontId="0" fillId="18" borderId="39" xfId="0" applyFill="1" applyBorder="1" applyAlignment="1">
      <alignment horizontal="center" vertical="center" wrapText="1"/>
    </xf>
    <xf numFmtId="164" fontId="0" fillId="14" borderId="46" xfId="0" applyNumberFormat="1" applyFill="1" applyBorder="1" applyAlignment="1">
      <alignment horizontal="center" wrapText="1"/>
    </xf>
    <xf numFmtId="0" fontId="3" fillId="14" borderId="16" xfId="0" applyFont="1" applyFill="1" applyBorder="1" applyAlignment="1">
      <alignment horizontal="center" wrapText="1"/>
    </xf>
    <xf numFmtId="164" fontId="0" fillId="14" borderId="47" xfId="0" applyNumberFormat="1" applyFill="1" applyBorder="1" applyAlignment="1">
      <alignment horizontal="center" wrapText="1"/>
    </xf>
    <xf numFmtId="164" fontId="1" fillId="14" borderId="48" xfId="0" applyNumberFormat="1" applyFont="1" applyFill="1" applyBorder="1" applyAlignment="1">
      <alignment horizontal="center" wrapText="1"/>
    </xf>
    <xf numFmtId="0" fontId="0" fillId="14" borderId="13" xfId="0" applyFill="1" applyBorder="1" applyAlignment="1">
      <alignment horizontal="center" wrapText="1"/>
    </xf>
    <xf numFmtId="164" fontId="1" fillId="14" borderId="39" xfId="0" applyNumberFormat="1" applyFont="1" applyFill="1" applyBorder="1" applyAlignment="1">
      <alignment horizontal="center" wrapText="1"/>
    </xf>
    <xf numFmtId="0" fontId="0" fillId="15" borderId="46" xfId="0" applyFill="1" applyBorder="1" applyAlignment="1">
      <alignment horizontal="center" wrapText="1"/>
    </xf>
    <xf numFmtId="0" fontId="0" fillId="15" borderId="16" xfId="0" applyFill="1" applyBorder="1" applyAlignment="1">
      <alignment horizontal="center" wrapText="1"/>
    </xf>
    <xf numFmtId="0" fontId="0" fillId="15" borderId="47" xfId="0" applyFill="1" applyBorder="1" applyAlignment="1" applyProtection="1">
      <alignment horizontal="center" wrapText="1"/>
    </xf>
    <xf numFmtId="0" fontId="1" fillId="15" borderId="48" xfId="0" applyFont="1" applyFill="1" applyBorder="1" applyAlignment="1">
      <alignment horizontal="center" wrapText="1"/>
    </xf>
    <xf numFmtId="0" fontId="0" fillId="16" borderId="46" xfId="0" applyFill="1" applyBorder="1" applyAlignment="1">
      <alignment horizontal="center" wrapText="1"/>
    </xf>
    <xf numFmtId="0" fontId="0" fillId="16" borderId="14" xfId="0" applyFill="1" applyBorder="1" applyAlignment="1">
      <alignment horizontal="center" wrapText="1"/>
    </xf>
    <xf numFmtId="0" fontId="0" fillId="16" borderId="21" xfId="0" applyFill="1" applyBorder="1" applyAlignment="1">
      <alignment horizontal="center" wrapText="1"/>
    </xf>
    <xf numFmtId="0" fontId="1" fillId="16" borderId="48" xfId="0" applyFont="1" applyFill="1" applyBorder="1" applyAlignment="1">
      <alignment horizontal="center" wrapText="1"/>
    </xf>
    <xf numFmtId="0" fontId="0" fillId="16" borderId="13" xfId="0" applyFill="1" applyBorder="1" applyAlignment="1">
      <alignment horizontal="center" wrapText="1"/>
    </xf>
    <xf numFmtId="0" fontId="0" fillId="16" borderId="39" xfId="0" applyFill="1" applyBorder="1" applyAlignment="1">
      <alignment horizontal="center" wrapText="1"/>
    </xf>
    <xf numFmtId="0" fontId="0" fillId="17" borderId="49" xfId="0" applyFill="1" applyBorder="1" applyAlignment="1">
      <alignment horizontal="center" wrapText="1"/>
    </xf>
    <xf numFmtId="0" fontId="0" fillId="17" borderId="14" xfId="0" applyFill="1" applyBorder="1" applyAlignment="1">
      <alignment horizontal="center" wrapText="1"/>
    </xf>
    <xf numFmtId="0" fontId="0" fillId="17" borderId="21" xfId="0" applyFill="1" applyBorder="1" applyAlignment="1" applyProtection="1">
      <alignment horizontal="center" wrapText="1"/>
    </xf>
    <xf numFmtId="0" fontId="1" fillId="17" borderId="46" xfId="0" applyFont="1" applyFill="1" applyBorder="1" applyAlignment="1">
      <alignment horizontal="center" wrapText="1"/>
    </xf>
    <xf numFmtId="0" fontId="0" fillId="17" borderId="13" xfId="0" applyFill="1" applyBorder="1" applyAlignment="1">
      <alignment horizontal="center" wrapText="1"/>
    </xf>
    <xf numFmtId="0" fontId="0" fillId="17" borderId="39" xfId="0" applyFill="1" applyBorder="1" applyAlignment="1" applyProtection="1">
      <alignment horizontal="center" wrapText="1"/>
    </xf>
    <xf numFmtId="164" fontId="0" fillId="18" borderId="49" xfId="0" applyNumberFormat="1" applyFill="1" applyBorder="1" applyAlignment="1">
      <alignment horizontal="center" wrapText="1"/>
    </xf>
    <xf numFmtId="0" fontId="0" fillId="18" borderId="14" xfId="0" applyFill="1" applyBorder="1" applyAlignment="1">
      <alignment horizontal="center" wrapText="1"/>
    </xf>
    <xf numFmtId="0" fontId="0" fillId="18" borderId="21" xfId="0" applyFill="1" applyBorder="1" applyAlignment="1" applyProtection="1">
      <alignment horizontal="center" wrapText="1"/>
    </xf>
    <xf numFmtId="164" fontId="1" fillId="18" borderId="48" xfId="0" applyNumberFormat="1" applyFont="1" applyFill="1" applyBorder="1" applyAlignment="1">
      <alignment horizontal="center" wrapText="1"/>
    </xf>
    <xf numFmtId="0" fontId="0" fillId="18" borderId="13" xfId="0" applyFill="1" applyBorder="1" applyAlignment="1">
      <alignment horizontal="center" wrapText="1"/>
    </xf>
    <xf numFmtId="0" fontId="0" fillId="18" borderId="39" xfId="0" applyFill="1" applyBorder="1" applyAlignment="1" applyProtection="1">
      <alignment horizontal="center" wrapText="1"/>
    </xf>
    <xf numFmtId="2" fontId="0" fillId="18" borderId="50" xfId="0" applyNumberFormat="1" applyFill="1" applyBorder="1" applyAlignment="1" applyProtection="1">
      <alignment horizontal="center"/>
    </xf>
    <xf numFmtId="0" fontId="0" fillId="18" borderId="22" xfId="0" applyFill="1" applyBorder="1" applyAlignment="1" applyProtection="1">
      <alignment horizontal="center"/>
    </xf>
    <xf numFmtId="2" fontId="0" fillId="18" borderId="48" xfId="0" applyNumberForma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wrapText="1"/>
    </xf>
    <xf numFmtId="2" fontId="0" fillId="12" borderId="46" xfId="0" applyNumberFormat="1" applyFill="1" applyBorder="1" applyAlignment="1" applyProtection="1">
      <alignment horizontal="center" wrapText="1"/>
    </xf>
    <xf numFmtId="0" fontId="0" fillId="12" borderId="16" xfId="0" applyFill="1" applyBorder="1" applyAlignment="1" applyProtection="1">
      <alignment horizontal="center" wrapText="1"/>
    </xf>
    <xf numFmtId="2" fontId="1" fillId="12" borderId="43" xfId="0" applyNumberFormat="1" applyFont="1" applyFill="1" applyBorder="1" applyAlignment="1" applyProtection="1">
      <alignment horizontal="center" wrapText="1"/>
    </xf>
    <xf numFmtId="2" fontId="0" fillId="18" borderId="48" xfId="0" applyNumberFormat="1" applyFill="1" applyBorder="1" applyAlignment="1" applyProtection="1">
      <alignment horizontal="center" vertical="center"/>
    </xf>
    <xf numFmtId="0" fontId="0" fillId="18" borderId="13" xfId="0" applyFill="1" applyBorder="1" applyAlignment="1" applyProtection="1">
      <alignment horizontal="center" vertical="center" wrapText="1"/>
    </xf>
    <xf numFmtId="0" fontId="0" fillId="18" borderId="39" xfId="0" applyFill="1" applyBorder="1" applyAlignment="1" applyProtection="1">
      <alignment horizontal="center" vertical="center" wrapText="1"/>
    </xf>
    <xf numFmtId="164" fontId="0" fillId="14" borderId="46" xfId="0" applyNumberFormat="1" applyFill="1" applyBorder="1" applyAlignment="1" applyProtection="1">
      <alignment horizontal="center" wrapText="1"/>
    </xf>
    <xf numFmtId="0" fontId="3" fillId="14" borderId="16" xfId="0" applyFont="1" applyFill="1" applyBorder="1" applyAlignment="1" applyProtection="1">
      <alignment horizontal="center" wrapText="1"/>
    </xf>
    <xf numFmtId="164" fontId="0" fillId="14" borderId="47" xfId="0" applyNumberFormat="1" applyFill="1" applyBorder="1" applyAlignment="1" applyProtection="1">
      <alignment horizontal="center" wrapText="1"/>
    </xf>
    <xf numFmtId="164" fontId="1" fillId="14" borderId="48" xfId="0" applyNumberFormat="1" applyFont="1" applyFill="1" applyBorder="1" applyAlignment="1" applyProtection="1">
      <alignment horizontal="center" wrapText="1"/>
    </xf>
    <xf numFmtId="0" fontId="0" fillId="14" borderId="13" xfId="0" applyFill="1" applyBorder="1" applyAlignment="1" applyProtection="1">
      <alignment horizontal="center" wrapText="1"/>
    </xf>
    <xf numFmtId="164" fontId="1" fillId="14" borderId="39" xfId="0" applyNumberFormat="1" applyFont="1" applyFill="1" applyBorder="1" applyAlignment="1" applyProtection="1">
      <alignment horizontal="center" wrapText="1"/>
    </xf>
    <xf numFmtId="0" fontId="0" fillId="15" borderId="46" xfId="0" applyFill="1" applyBorder="1" applyAlignment="1" applyProtection="1">
      <alignment horizontal="center" wrapText="1"/>
    </xf>
    <xf numFmtId="0" fontId="0" fillId="15" borderId="16" xfId="0" applyFill="1" applyBorder="1" applyAlignment="1" applyProtection="1">
      <alignment horizontal="center" wrapText="1"/>
    </xf>
    <xf numFmtId="0" fontId="1" fillId="15" borderId="48" xfId="0" applyFont="1" applyFill="1" applyBorder="1" applyAlignment="1" applyProtection="1">
      <alignment horizontal="center" wrapText="1"/>
    </xf>
    <xf numFmtId="0" fontId="0" fillId="16" borderId="46" xfId="0" applyFill="1" applyBorder="1" applyAlignment="1" applyProtection="1">
      <alignment horizontal="center" wrapText="1"/>
    </xf>
    <xf numFmtId="0" fontId="0" fillId="16" borderId="14" xfId="0" applyFill="1" applyBorder="1" applyAlignment="1" applyProtection="1">
      <alignment horizontal="center" wrapText="1"/>
    </xf>
    <xf numFmtId="0" fontId="0" fillId="16" borderId="21" xfId="0" applyFill="1" applyBorder="1" applyAlignment="1" applyProtection="1">
      <alignment horizontal="center" wrapText="1"/>
    </xf>
    <xf numFmtId="0" fontId="1" fillId="16" borderId="48" xfId="0" applyFont="1" applyFill="1" applyBorder="1" applyAlignment="1" applyProtection="1">
      <alignment horizontal="center" wrapText="1"/>
    </xf>
    <xf numFmtId="0" fontId="0" fillId="16" borderId="13" xfId="0" applyFill="1" applyBorder="1" applyAlignment="1" applyProtection="1">
      <alignment horizontal="center" wrapText="1"/>
    </xf>
    <xf numFmtId="0" fontId="0" fillId="16" borderId="39" xfId="0" applyFill="1" applyBorder="1" applyAlignment="1" applyProtection="1">
      <alignment horizontal="center" wrapText="1"/>
    </xf>
    <xf numFmtId="0" fontId="0" fillId="17" borderId="49" xfId="0" applyFill="1" applyBorder="1" applyAlignment="1" applyProtection="1">
      <alignment horizontal="center" wrapText="1"/>
    </xf>
    <xf numFmtId="0" fontId="0" fillId="17" borderId="14" xfId="0" applyFill="1" applyBorder="1" applyAlignment="1" applyProtection="1">
      <alignment horizontal="center" wrapText="1"/>
    </xf>
    <xf numFmtId="0" fontId="1" fillId="17" borderId="46" xfId="0" applyFont="1" applyFill="1" applyBorder="1" applyAlignment="1" applyProtection="1">
      <alignment horizontal="center" wrapText="1"/>
    </xf>
    <xf numFmtId="0" fontId="0" fillId="17" borderId="13" xfId="0" applyFill="1" applyBorder="1" applyAlignment="1" applyProtection="1">
      <alignment horizontal="center" wrapText="1"/>
    </xf>
    <xf numFmtId="164" fontId="0" fillId="18" borderId="49" xfId="0" applyNumberFormat="1" applyFill="1" applyBorder="1" applyAlignment="1" applyProtection="1">
      <alignment horizontal="center" wrapText="1"/>
    </xf>
    <xf numFmtId="0" fontId="0" fillId="18" borderId="14" xfId="0" applyFill="1" applyBorder="1" applyAlignment="1" applyProtection="1">
      <alignment horizontal="center" wrapText="1"/>
    </xf>
    <xf numFmtId="164" fontId="1" fillId="18" borderId="48" xfId="0" applyNumberFormat="1" applyFont="1" applyFill="1" applyBorder="1" applyAlignment="1" applyProtection="1">
      <alignment horizontal="center" wrapText="1"/>
    </xf>
    <xf numFmtId="0" fontId="0" fillId="18" borderId="13" xfId="0" applyFill="1" applyBorder="1" applyAlignment="1" applyProtection="1">
      <alignment horizontal="center" wrapText="1"/>
    </xf>
    <xf numFmtId="0" fontId="0" fillId="20" borderId="43" xfId="0" applyFill="1" applyBorder="1" applyAlignment="1" applyProtection="1">
      <alignment horizontal="center" wrapText="1"/>
    </xf>
    <xf numFmtId="0" fontId="0" fillId="13" borderId="43" xfId="0" applyFill="1" applyBorder="1" applyAlignment="1" applyProtection="1">
      <alignment horizontal="center" wrapText="1"/>
    </xf>
    <xf numFmtId="0" fontId="0" fillId="19" borderId="43" xfId="0" applyFill="1" applyBorder="1" applyAlignment="1" applyProtection="1">
      <alignment horizontal="center" wrapText="1"/>
    </xf>
    <xf numFmtId="0" fontId="0" fillId="12" borderId="17" xfId="0" applyFont="1" applyFill="1" applyBorder="1" applyAlignment="1" applyProtection="1">
      <alignment horizontal="center" wrapText="1"/>
      <protection locked="0"/>
    </xf>
    <xf numFmtId="2" fontId="0" fillId="18" borderId="14" xfId="0" applyNumberFormat="1" applyFill="1" applyBorder="1" applyAlignment="1" applyProtection="1">
      <alignment horizontal="center" wrapText="1"/>
      <protection locked="0"/>
    </xf>
    <xf numFmtId="2" fontId="0" fillId="17" borderId="14" xfId="0" applyNumberFormat="1" applyFill="1" applyBorder="1" applyAlignment="1" applyProtection="1">
      <alignment horizontal="center" wrapText="1"/>
      <protection locked="0"/>
    </xf>
    <xf numFmtId="2" fontId="0" fillId="0" borderId="46" xfId="0" applyNumberFormat="1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0" fillId="0" borderId="17" xfId="0" applyFill="1" applyBorder="1" applyAlignment="1" applyProtection="1">
      <alignment horizontal="center" wrapText="1"/>
      <protection locked="0"/>
    </xf>
    <xf numFmtId="0" fontId="1" fillId="0" borderId="17" xfId="0" applyFont="1" applyFill="1" applyBorder="1" applyAlignment="1" applyProtection="1">
      <alignment horizontal="center" wrapText="1"/>
    </xf>
    <xf numFmtId="0" fontId="1" fillId="0" borderId="22" xfId="0" applyFont="1" applyFill="1" applyBorder="1" applyAlignment="1" applyProtection="1">
      <alignment horizontal="center" wrapText="1"/>
    </xf>
    <xf numFmtId="2" fontId="1" fillId="0" borderId="43" xfId="0" applyNumberFormat="1" applyFont="1" applyFill="1" applyBorder="1" applyAlignment="1">
      <alignment horizontal="center" wrapText="1"/>
    </xf>
    <xf numFmtId="0" fontId="0" fillId="0" borderId="44" xfId="0" applyFill="1" applyBorder="1" applyAlignment="1" applyProtection="1">
      <alignment horizontal="center" wrapText="1"/>
    </xf>
    <xf numFmtId="0" fontId="0" fillId="0" borderId="45" xfId="0" applyFill="1" applyBorder="1" applyAlignment="1" applyProtection="1">
      <alignment horizontal="center" wrapText="1"/>
    </xf>
    <xf numFmtId="0" fontId="1" fillId="0" borderId="32" xfId="0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/>
    </xf>
    <xf numFmtId="0" fontId="1" fillId="0" borderId="8" xfId="0" applyFont="1" applyFill="1" applyBorder="1" applyAlignment="1" applyProtection="1">
      <alignment horizontal="left" vertical="center" wrapText="1"/>
    </xf>
    <xf numFmtId="0" fontId="1" fillId="0" borderId="38" xfId="0" applyFont="1" applyFill="1" applyBorder="1" applyAlignment="1" applyProtection="1">
      <alignment horizontal="left" vertical="center" wrapText="1"/>
    </xf>
    <xf numFmtId="2" fontId="0" fillId="0" borderId="48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164" fontId="0" fillId="0" borderId="46" xfId="0" applyNumberForma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164" fontId="1" fillId="0" borderId="48" xfId="0" applyNumberFormat="1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46" xfId="0" applyFill="1" applyBorder="1" applyAlignment="1">
      <alignment horizontal="center" wrapText="1"/>
    </xf>
    <xf numFmtId="0" fontId="0" fillId="0" borderId="47" xfId="0" applyFill="1" applyBorder="1" applyAlignment="1" applyProtection="1">
      <alignment horizontal="center" wrapText="1"/>
    </xf>
    <xf numFmtId="0" fontId="1" fillId="0" borderId="20" xfId="0" applyFont="1" applyFill="1" applyBorder="1" applyAlignment="1" applyProtection="1">
      <alignment horizontal="center" wrapText="1"/>
    </xf>
    <xf numFmtId="0" fontId="1" fillId="0" borderId="48" xfId="0" applyFont="1" applyFill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  <xf numFmtId="0" fontId="0" fillId="0" borderId="49" xfId="0" applyFill="1" applyBorder="1" applyAlignment="1">
      <alignment horizontal="center" wrapText="1"/>
    </xf>
    <xf numFmtId="0" fontId="0" fillId="0" borderId="21" xfId="0" applyFill="1" applyBorder="1" applyAlignment="1" applyProtection="1">
      <alignment horizontal="center" wrapText="1"/>
    </xf>
    <xf numFmtId="0" fontId="1" fillId="0" borderId="46" xfId="0" applyFont="1" applyFill="1" applyBorder="1" applyAlignment="1">
      <alignment horizontal="center" wrapText="1"/>
    </xf>
    <xf numFmtId="0" fontId="0" fillId="0" borderId="39" xfId="0" applyFill="1" applyBorder="1" applyAlignment="1" applyProtection="1">
      <alignment horizontal="center" wrapText="1"/>
    </xf>
    <xf numFmtId="164" fontId="0" fillId="0" borderId="49" xfId="0" applyNumberFormat="1" applyFill="1" applyBorder="1" applyAlignment="1">
      <alignment horizontal="center" wrapText="1"/>
    </xf>
    <xf numFmtId="0" fontId="1" fillId="0" borderId="14" xfId="0" applyFont="1" applyFill="1" applyBorder="1" applyAlignment="1" applyProtection="1">
      <alignment horizontal="center" wrapText="1"/>
    </xf>
    <xf numFmtId="0" fontId="1" fillId="0" borderId="21" xfId="0" applyFont="1" applyFill="1" applyBorder="1" applyAlignment="1" applyProtection="1">
      <alignment horizontal="center" wrapText="1"/>
    </xf>
    <xf numFmtId="0" fontId="4" fillId="0" borderId="35" xfId="0" applyFont="1" applyFill="1" applyBorder="1" applyAlignment="1" applyProtection="1">
      <alignment horizontal="left" vertical="center" indent="1"/>
    </xf>
    <xf numFmtId="0" fontId="0" fillId="0" borderId="3" xfId="0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right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36" xfId="0" applyFill="1" applyBorder="1" applyAlignment="1" applyProtection="1">
      <alignment horizontal="center" vertical="center" wrapText="1"/>
    </xf>
    <xf numFmtId="2" fontId="0" fillId="0" borderId="37" xfId="0" applyNumberFormat="1" applyFill="1" applyBorder="1" applyAlignment="1" applyProtection="1">
      <alignment horizontal="right" vertical="center" wrapText="1" indent="1"/>
    </xf>
    <xf numFmtId="0" fontId="1" fillId="0" borderId="8" xfId="0" applyFont="1" applyFill="1" applyBorder="1" applyAlignment="1" applyProtection="1">
      <alignment horizontal="left" vertical="center"/>
    </xf>
    <xf numFmtId="0" fontId="0" fillId="0" borderId="8" xfId="0" applyFont="1" applyFill="1" applyBorder="1" applyAlignment="1" applyProtection="1">
      <alignment horizontal="right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38" xfId="0" applyFill="1" applyBorder="1" applyAlignment="1" applyProtection="1">
      <alignment horizontal="center" vertical="center" wrapText="1"/>
    </xf>
    <xf numFmtId="2" fontId="0" fillId="0" borderId="50" xfId="0" applyNumberForma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/>
    </xf>
    <xf numFmtId="0" fontId="0" fillId="0" borderId="22" xfId="0" applyFill="1" applyBorder="1" applyAlignment="1" applyProtection="1">
      <alignment horizontal="center"/>
    </xf>
    <xf numFmtId="0" fontId="0" fillId="0" borderId="43" xfId="0" applyFill="1" applyBorder="1" applyAlignment="1">
      <alignment horizontal="center" wrapText="1"/>
    </xf>
    <xf numFmtId="0" fontId="0" fillId="0" borderId="26" xfId="0" applyFill="1" applyBorder="1" applyAlignment="1" applyProtection="1">
      <alignment horizontal="center" wrapText="1"/>
      <protection locked="0"/>
    </xf>
    <xf numFmtId="0" fontId="0" fillId="0" borderId="17" xfId="0" applyFont="1" applyFill="1" applyBorder="1" applyAlignment="1" applyProtection="1">
      <alignment horizontal="center" wrapText="1"/>
      <protection locked="0"/>
    </xf>
    <xf numFmtId="2" fontId="0" fillId="0" borderId="46" xfId="0" applyNumberFormat="1" applyFill="1" applyBorder="1" applyAlignment="1" applyProtection="1">
      <alignment horizontal="center" wrapText="1"/>
    </xf>
    <xf numFmtId="0" fontId="0" fillId="0" borderId="16" xfId="0" applyFill="1" applyBorder="1" applyAlignment="1" applyProtection="1">
      <alignment horizontal="center" wrapText="1"/>
    </xf>
    <xf numFmtId="2" fontId="1" fillId="0" borderId="43" xfId="0" applyNumberFormat="1" applyFont="1" applyFill="1" applyBorder="1" applyAlignment="1" applyProtection="1">
      <alignment horizontal="center" wrapText="1"/>
    </xf>
    <xf numFmtId="2" fontId="0" fillId="0" borderId="48" xfId="0" applyNumberForma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 wrapText="1"/>
    </xf>
    <xf numFmtId="0" fontId="0" fillId="0" borderId="39" xfId="0" applyFill="1" applyBorder="1" applyAlignment="1" applyProtection="1">
      <alignment horizontal="center" vertical="center" wrapText="1"/>
    </xf>
    <xf numFmtId="164" fontId="0" fillId="0" borderId="46" xfId="0" applyNumberFormat="1" applyFill="1" applyBorder="1" applyAlignment="1" applyProtection="1">
      <alignment horizontal="center" wrapText="1"/>
    </xf>
    <xf numFmtId="0" fontId="3" fillId="0" borderId="16" xfId="0" applyFont="1" applyFill="1" applyBorder="1" applyAlignment="1" applyProtection="1">
      <alignment horizontal="center" wrapText="1"/>
    </xf>
    <xf numFmtId="164" fontId="1" fillId="0" borderId="48" xfId="0" applyNumberFormat="1" applyFont="1" applyFill="1" applyBorder="1" applyAlignment="1" applyProtection="1">
      <alignment horizontal="center" wrapText="1"/>
    </xf>
    <xf numFmtId="0" fontId="0" fillId="0" borderId="13" xfId="0" applyFill="1" applyBorder="1" applyAlignment="1" applyProtection="1">
      <alignment horizontal="center" wrapText="1"/>
    </xf>
    <xf numFmtId="164" fontId="1" fillId="0" borderId="39" xfId="0" applyNumberFormat="1" applyFont="1" applyFill="1" applyBorder="1" applyAlignment="1" applyProtection="1">
      <alignment horizontal="center" wrapText="1"/>
    </xf>
    <xf numFmtId="0" fontId="0" fillId="0" borderId="46" xfId="0" applyFill="1" applyBorder="1" applyAlignment="1" applyProtection="1">
      <alignment horizontal="center" wrapText="1"/>
    </xf>
    <xf numFmtId="0" fontId="1" fillId="0" borderId="48" xfId="0" applyFont="1" applyFill="1" applyBorder="1" applyAlignment="1" applyProtection="1">
      <alignment horizontal="center" wrapText="1"/>
    </xf>
    <xf numFmtId="0" fontId="0" fillId="0" borderId="14" xfId="0" applyFill="1" applyBorder="1" applyAlignment="1" applyProtection="1">
      <alignment horizontal="center" wrapText="1"/>
    </xf>
    <xf numFmtId="0" fontId="0" fillId="0" borderId="49" xfId="0" applyFill="1" applyBorder="1" applyAlignment="1" applyProtection="1">
      <alignment horizontal="center" wrapText="1"/>
    </xf>
    <xf numFmtId="0" fontId="1" fillId="0" borderId="46" xfId="0" applyFont="1" applyFill="1" applyBorder="1" applyAlignment="1" applyProtection="1">
      <alignment horizontal="center" wrapText="1"/>
    </xf>
    <xf numFmtId="164" fontId="0" fillId="0" borderId="49" xfId="0" applyNumberFormat="1" applyFill="1" applyBorder="1" applyAlignment="1" applyProtection="1">
      <alignment horizontal="center" wrapText="1"/>
    </xf>
    <xf numFmtId="0" fontId="0" fillId="0" borderId="43" xfId="0" applyFill="1" applyBorder="1" applyAlignment="1" applyProtection="1">
      <alignment horizontal="center" wrapText="1"/>
    </xf>
    <xf numFmtId="2" fontId="3" fillId="0" borderId="1" xfId="0" applyNumberFormat="1" applyFont="1" applyFill="1" applyBorder="1" applyAlignment="1" applyProtection="1">
      <alignment horizontal="center" wrapText="1"/>
      <protection locked="0"/>
    </xf>
    <xf numFmtId="2" fontId="0" fillId="16" borderId="1" xfId="0" applyNumberFormat="1" applyFill="1" applyBorder="1" applyAlignment="1" applyProtection="1">
      <alignment horizontal="center" wrapText="1"/>
      <protection locked="0"/>
    </xf>
    <xf numFmtId="2" fontId="0" fillId="15" borderId="1" xfId="0" applyNumberFormat="1" applyFill="1" applyBorder="1" applyAlignment="1" applyProtection="1">
      <alignment horizontal="center" wrapText="1"/>
      <protection locked="0"/>
    </xf>
    <xf numFmtId="2" fontId="3" fillId="14" borderId="1" xfId="0" applyNumberFormat="1" applyFont="1" applyFill="1" applyBorder="1" applyAlignment="1" applyProtection="1">
      <alignment horizontal="center" wrapText="1"/>
      <protection locked="0"/>
    </xf>
    <xf numFmtId="2" fontId="0" fillId="17" borderId="1" xfId="0" applyNumberFormat="1" applyFill="1" applyBorder="1" applyAlignment="1" applyProtection="1">
      <alignment horizontal="center" wrapText="1"/>
      <protection locked="0"/>
    </xf>
    <xf numFmtId="2" fontId="0" fillId="0" borderId="1" xfId="0" applyNumberForma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Alignment="1" applyProtection="1">
      <alignment horizontal="center" wrapText="1"/>
    </xf>
    <xf numFmtId="2" fontId="0" fillId="0" borderId="1" xfId="0" applyNumberFormat="1" applyFill="1" applyBorder="1" applyAlignment="1" applyProtection="1">
      <alignment horizontal="center" wrapText="1"/>
    </xf>
    <xf numFmtId="0" fontId="0" fillId="18" borderId="10" xfId="0" applyFill="1" applyBorder="1" applyAlignment="1" applyProtection="1">
      <alignment horizontal="left" wrapText="1"/>
    </xf>
    <xf numFmtId="0" fontId="0" fillId="18" borderId="11" xfId="0" applyFill="1" applyBorder="1" applyAlignment="1" applyProtection="1">
      <alignment horizontal="left" wrapText="1"/>
    </xf>
    <xf numFmtId="0" fontId="0" fillId="0" borderId="47" xfId="0" applyFill="1" applyBorder="1" applyAlignment="1" applyProtection="1">
      <alignment horizontal="center" vertical="center" wrapText="1"/>
    </xf>
    <xf numFmtId="0" fontId="0" fillId="0" borderId="21" xfId="0" applyFill="1" applyBorder="1" applyAlignment="1" applyProtection="1">
      <alignment horizontal="center" vertical="center" wrapText="1"/>
    </xf>
    <xf numFmtId="0" fontId="0" fillId="0" borderId="50" xfId="0" applyFill="1" applyBorder="1" applyAlignment="1" applyProtection="1">
      <alignment horizontal="center" wrapText="1"/>
    </xf>
    <xf numFmtId="0" fontId="0" fillId="0" borderId="17" xfId="0" applyFill="1" applyBorder="1" applyAlignment="1" applyProtection="1">
      <alignment horizontal="center" wrapText="1"/>
    </xf>
    <xf numFmtId="0" fontId="0" fillId="14" borderId="21" xfId="0" applyFill="1" applyBorder="1" applyAlignment="1">
      <alignment horizontal="center" vertical="center" wrapText="1"/>
    </xf>
    <xf numFmtId="0" fontId="0" fillId="21" borderId="47" xfId="0" applyFill="1" applyBorder="1" applyAlignment="1" applyProtection="1">
      <alignment horizontal="center" wrapText="1"/>
    </xf>
    <xf numFmtId="0" fontId="0" fillId="17" borderId="47" xfId="0" applyFill="1" applyBorder="1" applyAlignment="1" applyProtection="1">
      <alignment horizontal="center" wrapText="1"/>
    </xf>
    <xf numFmtId="0" fontId="0" fillId="16" borderId="47" xfId="0" applyFill="1" applyBorder="1" applyAlignment="1" applyProtection="1">
      <alignment horizontal="center" wrapText="1"/>
    </xf>
    <xf numFmtId="0" fontId="0" fillId="15" borderId="21" xfId="0" applyFill="1" applyBorder="1" applyAlignment="1" applyProtection="1">
      <alignment horizontal="center" wrapText="1"/>
    </xf>
    <xf numFmtId="0" fontId="0" fillId="15" borderId="39" xfId="0" applyFill="1" applyBorder="1" applyAlignment="1" applyProtection="1">
      <alignment horizontal="center" wrapText="1"/>
    </xf>
    <xf numFmtId="2" fontId="0" fillId="13" borderId="17" xfId="0" applyNumberFormat="1" applyFill="1" applyBorder="1" applyAlignment="1" applyProtection="1">
      <alignment horizontal="center" wrapText="1"/>
      <protection locked="0"/>
    </xf>
    <xf numFmtId="0" fontId="0" fillId="0" borderId="45" xfId="0" applyFill="1" applyBorder="1" applyAlignment="1" applyProtection="1">
      <alignment horizontal="center" wrapText="1"/>
      <protection hidden="1"/>
    </xf>
    <xf numFmtId="0" fontId="0" fillId="0" borderId="47" xfId="0" applyFill="1" applyBorder="1" applyAlignment="1" applyProtection="1">
      <alignment horizontal="center" wrapText="1"/>
      <protection hidden="1"/>
    </xf>
    <xf numFmtId="0" fontId="0" fillId="12" borderId="47" xfId="0" applyFill="1" applyBorder="1" applyAlignment="1" applyProtection="1">
      <alignment horizontal="center" wrapText="1"/>
      <protection hidden="1"/>
    </xf>
    <xf numFmtId="0" fontId="0" fillId="20" borderId="45" xfId="0" applyFill="1" applyBorder="1" applyAlignment="1" applyProtection="1">
      <alignment horizontal="center" wrapText="1"/>
      <protection hidden="1"/>
    </xf>
    <xf numFmtId="0" fontId="0" fillId="20" borderId="22" xfId="0" applyFill="1" applyBorder="1" applyAlignment="1" applyProtection="1">
      <alignment horizontal="center" wrapText="1"/>
      <protection hidden="1"/>
    </xf>
    <xf numFmtId="0" fontId="0" fillId="0" borderId="22" xfId="0" applyFill="1" applyBorder="1" applyAlignment="1" applyProtection="1">
      <alignment horizontal="center" wrapText="1"/>
      <protection hidden="1"/>
    </xf>
    <xf numFmtId="0" fontId="6" fillId="0" borderId="27" xfId="0" applyFont="1" applyBorder="1" applyAlignment="1" applyProtection="1">
      <alignment horizontal="center" vertical="center"/>
    </xf>
    <xf numFmtId="0" fontId="0" fillId="15" borderId="1" xfId="0" applyFill="1" applyBorder="1" applyAlignment="1" applyProtection="1">
      <alignment horizontal="center" wrapText="1"/>
      <protection locked="0"/>
    </xf>
    <xf numFmtId="0" fontId="0" fillId="12" borderId="18" xfId="0" applyFill="1" applyBorder="1" applyAlignment="1" applyProtection="1">
      <alignment horizontal="center" wrapText="1"/>
    </xf>
    <xf numFmtId="0" fontId="0" fillId="18" borderId="1" xfId="0" applyFill="1" applyBorder="1" applyAlignment="1" applyProtection="1">
      <alignment horizontal="center" wrapText="1"/>
      <protection locked="0"/>
    </xf>
    <xf numFmtId="0" fontId="0" fillId="15" borderId="12" xfId="0" applyFill="1" applyBorder="1" applyAlignment="1" applyProtection="1">
      <alignment horizontal="center" wrapText="1"/>
      <protection locked="0"/>
    </xf>
    <xf numFmtId="0" fontId="0" fillId="16" borderId="1" xfId="0" applyFill="1" applyBorder="1" applyAlignment="1" applyProtection="1">
      <alignment horizontal="center" wrapText="1"/>
      <protection locked="0"/>
    </xf>
    <xf numFmtId="0" fontId="0" fillId="16" borderId="10" xfId="0" applyFill="1" applyBorder="1" applyAlignment="1" applyProtection="1">
      <alignment horizontal="center" wrapText="1"/>
      <protection locked="0"/>
    </xf>
    <xf numFmtId="0" fontId="0" fillId="16" borderId="12" xfId="0" applyFill="1" applyBorder="1" applyAlignment="1" applyProtection="1">
      <alignment horizontal="center" wrapText="1"/>
      <protection locked="0"/>
    </xf>
    <xf numFmtId="0" fontId="3" fillId="14" borderId="37" xfId="0" applyFont="1" applyFill="1" applyBorder="1" applyAlignment="1" applyProtection="1">
      <alignment horizontal="left" wrapText="1" indent="1"/>
    </xf>
    <xf numFmtId="0" fontId="3" fillId="14" borderId="9" xfId="0" applyFont="1" applyFill="1" applyBorder="1" applyAlignment="1" applyProtection="1">
      <alignment horizontal="left" wrapText="1" indent="1"/>
    </xf>
    <xf numFmtId="0" fontId="3" fillId="14" borderId="29" xfId="0" applyFont="1" applyFill="1" applyBorder="1" applyAlignment="1" applyProtection="1">
      <alignment horizontal="left" wrapText="1" indent="1"/>
    </xf>
    <xf numFmtId="0" fontId="3" fillId="14" borderId="12" xfId="0" applyFont="1" applyFill="1" applyBorder="1" applyAlignment="1" applyProtection="1">
      <alignment horizontal="left" wrapText="1" indent="1"/>
    </xf>
    <xf numFmtId="0" fontId="0" fillId="15" borderId="29" xfId="0" applyFill="1" applyBorder="1" applyAlignment="1" applyProtection="1">
      <alignment horizontal="left" wrapText="1" indent="1"/>
    </xf>
    <xf numFmtId="0" fontId="0" fillId="15" borderId="12" xfId="0" applyFont="1" applyFill="1" applyBorder="1" applyAlignment="1" applyProtection="1">
      <alignment horizontal="left" wrapText="1" indent="1"/>
    </xf>
    <xf numFmtId="0" fontId="0" fillId="15" borderId="29" xfId="0" applyFont="1" applyFill="1" applyBorder="1" applyAlignment="1" applyProtection="1">
      <alignment horizontal="left" wrapText="1" indent="1"/>
    </xf>
    <xf numFmtId="0" fontId="0" fillId="16" borderId="29" xfId="0" applyFill="1" applyBorder="1" applyAlignment="1" applyProtection="1">
      <alignment horizontal="left" wrapText="1" indent="1"/>
    </xf>
    <xf numFmtId="0" fontId="0" fillId="16" borderId="12" xfId="0" applyFont="1" applyFill="1" applyBorder="1" applyAlignment="1" applyProtection="1">
      <alignment horizontal="left" wrapText="1" indent="1"/>
    </xf>
    <xf numFmtId="0" fontId="0" fillId="16" borderId="29" xfId="0" applyFont="1" applyFill="1" applyBorder="1" applyAlignment="1" applyProtection="1">
      <alignment horizontal="left" wrapText="1" indent="1"/>
    </xf>
    <xf numFmtId="0" fontId="0" fillId="17" borderId="29" xfId="0" applyFill="1" applyBorder="1" applyAlignment="1" applyProtection="1">
      <alignment horizontal="left" wrapText="1" indent="1"/>
    </xf>
    <xf numFmtId="0" fontId="0" fillId="17" borderId="12" xfId="0" applyFont="1" applyFill="1" applyBorder="1" applyAlignment="1" applyProtection="1">
      <alignment horizontal="left" wrapText="1" indent="1"/>
    </xf>
    <xf numFmtId="0" fontId="0" fillId="17" borderId="29" xfId="0" applyFont="1" applyFill="1" applyBorder="1" applyAlignment="1" applyProtection="1">
      <alignment horizontal="left" wrapText="1" indent="1"/>
    </xf>
    <xf numFmtId="0" fontId="0" fillId="18" borderId="29" xfId="0" applyFill="1" applyBorder="1" applyAlignment="1" applyProtection="1">
      <alignment horizontal="left" wrapText="1" indent="1"/>
    </xf>
    <xf numFmtId="0" fontId="0" fillId="18" borderId="12" xfId="0" applyFont="1" applyFill="1" applyBorder="1" applyAlignment="1" applyProtection="1">
      <alignment horizontal="left" wrapText="1" indent="1"/>
    </xf>
    <xf numFmtId="0" fontId="0" fillId="18" borderId="35" xfId="0" applyFont="1" applyFill="1" applyBorder="1" applyAlignment="1" applyProtection="1">
      <alignment horizontal="left" wrapText="1" indent="1"/>
    </xf>
    <xf numFmtId="0" fontId="0" fillId="18" borderId="4" xfId="0" applyFont="1" applyFill="1" applyBorder="1" applyAlignment="1" applyProtection="1">
      <alignment horizontal="left" wrapText="1" indent="1"/>
    </xf>
    <xf numFmtId="0" fontId="3" fillId="14" borderId="13" xfId="0" applyFont="1" applyFill="1" applyBorder="1" applyAlignment="1" applyProtection="1">
      <alignment horizontal="center" wrapText="1"/>
      <protection locked="0"/>
    </xf>
    <xf numFmtId="0" fontId="1" fillId="0" borderId="18" xfId="0" applyFont="1" applyBorder="1" applyAlignment="1" applyProtection="1">
      <alignment horizontal="center" wrapText="1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13" borderId="18" xfId="0" applyFill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17" borderId="1" xfId="0" applyFill="1" applyBorder="1" applyAlignment="1" applyProtection="1">
      <alignment horizontal="center" wrapText="1"/>
      <protection locked="0"/>
    </xf>
    <xf numFmtId="0" fontId="0" fillId="13" borderId="25" xfId="0" applyFill="1" applyBorder="1" applyAlignment="1" applyProtection="1">
      <alignment horizontal="center" wrapText="1"/>
      <protection locked="0"/>
    </xf>
    <xf numFmtId="0" fontId="0" fillId="20" borderId="18" xfId="0" applyFill="1" applyBorder="1" applyAlignment="1" applyProtection="1">
      <alignment horizontal="center" wrapText="1"/>
      <protection locked="0"/>
    </xf>
    <xf numFmtId="0" fontId="5" fillId="0" borderId="42" xfId="0" applyFont="1" applyBorder="1" applyAlignment="1" applyProtection="1">
      <alignment horizontal="center" vertical="center" textRotation="180" wrapText="1"/>
    </xf>
    <xf numFmtId="0" fontId="5" fillId="0" borderId="47" xfId="0" applyFont="1" applyBorder="1" applyAlignment="1" applyProtection="1">
      <alignment horizontal="center" vertical="center" textRotation="180" wrapText="1"/>
    </xf>
    <xf numFmtId="0" fontId="5" fillId="0" borderId="45" xfId="0" applyFont="1" applyBorder="1" applyAlignment="1" applyProtection="1">
      <alignment horizontal="center" vertical="center" textRotation="180" wrapText="1"/>
    </xf>
    <xf numFmtId="0" fontId="5" fillId="0" borderId="41" xfId="0" applyFont="1" applyBorder="1" applyAlignment="1" applyProtection="1">
      <alignment horizontal="center" vertical="center" textRotation="180" wrapText="1"/>
    </xf>
    <xf numFmtId="0" fontId="5" fillId="0" borderId="16" xfId="0" applyFont="1" applyBorder="1" applyAlignment="1" applyProtection="1">
      <alignment horizontal="center" vertical="center" textRotation="180" wrapText="1"/>
    </xf>
    <xf numFmtId="0" fontId="5" fillId="0" borderId="44" xfId="0" applyFont="1" applyBorder="1" applyAlignment="1" applyProtection="1">
      <alignment horizontal="center" vertical="center" textRotation="180" wrapText="1"/>
    </xf>
    <xf numFmtId="0" fontId="1" fillId="0" borderId="19" xfId="0" applyFont="1" applyBorder="1" applyAlignment="1" applyProtection="1">
      <alignment horizontal="center" wrapText="1"/>
    </xf>
    <xf numFmtId="0" fontId="0" fillId="0" borderId="20" xfId="0" applyFont="1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33" xfId="0" applyFont="1" applyBorder="1" applyAlignment="1" applyProtection="1">
      <alignment horizontal="center" wrapText="1"/>
      <protection locked="0"/>
    </xf>
    <xf numFmtId="0" fontId="1" fillId="0" borderId="40" xfId="0" applyFont="1" applyBorder="1" applyAlignment="1" applyProtection="1">
      <alignment horizontal="center" vertical="center" textRotation="180" wrapText="1"/>
    </xf>
    <xf numFmtId="0" fontId="1" fillId="0" borderId="46" xfId="0" applyFont="1" applyBorder="1" applyAlignment="1" applyProtection="1">
      <alignment horizontal="center" vertical="center" textRotation="180" wrapText="1"/>
    </xf>
    <xf numFmtId="0" fontId="1" fillId="0" borderId="43" xfId="0" applyFont="1" applyBorder="1" applyAlignment="1" applyProtection="1">
      <alignment horizontal="center" vertical="center" textRotation="180" wrapText="1"/>
    </xf>
    <xf numFmtId="0" fontId="0" fillId="0" borderId="10" xfId="0" applyFont="1" applyBorder="1" applyAlignment="1" applyProtection="1">
      <alignment horizontal="center" wrapText="1"/>
      <protection locked="0"/>
    </xf>
    <xf numFmtId="0" fontId="0" fillId="0" borderId="12" xfId="0" applyFont="1" applyBorder="1" applyAlignment="1" applyProtection="1">
      <alignment horizontal="center" wrapText="1"/>
      <protection locked="0"/>
    </xf>
    <xf numFmtId="0" fontId="0" fillId="12" borderId="19" xfId="0" applyFill="1" applyBorder="1" applyAlignment="1" applyProtection="1">
      <alignment horizontal="center" wrapText="1"/>
    </xf>
    <xf numFmtId="0" fontId="3" fillId="14" borderId="39" xfId="0" applyFont="1" applyFill="1" applyBorder="1" applyAlignment="1" applyProtection="1">
      <alignment horizontal="center" wrapText="1"/>
      <protection locked="0"/>
    </xf>
    <xf numFmtId="0" fontId="0" fillId="15" borderId="33" xfId="0" applyFill="1" applyBorder="1" applyAlignment="1" applyProtection="1">
      <alignment horizontal="center" wrapText="1"/>
      <protection locked="0"/>
    </xf>
    <xf numFmtId="0" fontId="0" fillId="16" borderId="20" xfId="0" applyFill="1" applyBorder="1" applyAlignment="1" applyProtection="1">
      <alignment horizontal="center" wrapText="1"/>
      <protection locked="0"/>
    </xf>
    <xf numFmtId="0" fontId="0" fillId="17" borderId="20" xfId="0" applyFill="1" applyBorder="1" applyAlignment="1" applyProtection="1">
      <alignment horizontal="center" wrapText="1"/>
      <protection locked="0"/>
    </xf>
    <xf numFmtId="0" fontId="0" fillId="12" borderId="1" xfId="0" applyFill="1" applyBorder="1" applyAlignment="1" applyProtection="1">
      <alignment horizontal="center" wrapText="1"/>
      <protection locked="0"/>
    </xf>
    <xf numFmtId="0" fontId="0" fillId="20" borderId="19" xfId="0" applyFill="1" applyBorder="1" applyAlignment="1" applyProtection="1">
      <alignment horizontal="center" wrapText="1"/>
      <protection locked="0"/>
    </xf>
    <xf numFmtId="0" fontId="0" fillId="13" borderId="19" xfId="0" applyFill="1" applyBorder="1" applyAlignment="1" applyProtection="1">
      <alignment horizontal="center" wrapText="1"/>
      <protection locked="0"/>
    </xf>
    <xf numFmtId="0" fontId="0" fillId="19" borderId="18" xfId="0" applyFill="1" applyBorder="1" applyAlignment="1" applyProtection="1">
      <alignment horizontal="center" wrapText="1"/>
      <protection locked="0"/>
    </xf>
    <xf numFmtId="0" fontId="0" fillId="19" borderId="19" xfId="0" applyFill="1" applyBorder="1" applyAlignment="1" applyProtection="1">
      <alignment horizontal="center" wrapText="1"/>
      <protection locked="0"/>
    </xf>
    <xf numFmtId="0" fontId="1" fillId="19" borderId="28" xfId="0" applyFont="1" applyFill="1" applyBorder="1" applyAlignment="1" applyProtection="1">
      <alignment horizontal="left" wrapText="1"/>
    </xf>
    <xf numFmtId="0" fontId="1" fillId="19" borderId="25" xfId="0" applyFont="1" applyFill="1" applyBorder="1" applyAlignment="1" applyProtection="1">
      <alignment horizontal="left" wrapText="1"/>
    </xf>
    <xf numFmtId="0" fontId="0" fillId="12" borderId="35" xfId="0" applyFill="1" applyBorder="1" applyAlignment="1" applyProtection="1">
      <alignment horizontal="center" vertical="top" wrapText="1"/>
    </xf>
    <xf numFmtId="0" fontId="0" fillId="12" borderId="4" xfId="0" applyFont="1" applyFill="1" applyBorder="1" applyAlignment="1" applyProtection="1">
      <alignment horizontal="center" vertical="top" wrapText="1"/>
    </xf>
    <xf numFmtId="0" fontId="1" fillId="16" borderId="28" xfId="0" applyFont="1" applyFill="1" applyBorder="1" applyAlignment="1" applyProtection="1">
      <alignment horizontal="left" wrapText="1"/>
    </xf>
    <xf numFmtId="0" fontId="1" fillId="16" borderId="25" xfId="0" applyFont="1" applyFill="1" applyBorder="1" applyAlignment="1" applyProtection="1">
      <alignment horizontal="left" wrapText="1"/>
    </xf>
    <xf numFmtId="0" fontId="0" fillId="19" borderId="31" xfId="0" applyFont="1" applyFill="1" applyBorder="1" applyAlignment="1" applyProtection="1">
      <alignment horizontal="center" vertical="center" wrapText="1"/>
    </xf>
    <xf numFmtId="0" fontId="0" fillId="19" borderId="26" xfId="0" applyFont="1" applyFill="1" applyBorder="1" applyAlignment="1" applyProtection="1">
      <alignment horizontal="center" vertical="center" wrapText="1"/>
    </xf>
    <xf numFmtId="0" fontId="1" fillId="18" borderId="28" xfId="0" applyFont="1" applyFill="1" applyBorder="1" applyAlignment="1" applyProtection="1">
      <alignment horizontal="left" wrapText="1"/>
    </xf>
    <xf numFmtId="0" fontId="1" fillId="18" borderId="25" xfId="0" applyFont="1" applyFill="1" applyBorder="1" applyAlignment="1" applyProtection="1">
      <alignment horizontal="left" wrapText="1"/>
    </xf>
    <xf numFmtId="0" fontId="0" fillId="18" borderId="29" xfId="0" applyFont="1" applyFill="1" applyBorder="1" applyAlignment="1" applyProtection="1">
      <alignment horizontal="center" vertical="top" wrapText="1"/>
    </xf>
    <xf numFmtId="0" fontId="0" fillId="18" borderId="12" xfId="0" applyFont="1" applyFill="1" applyBorder="1" applyAlignment="1" applyProtection="1">
      <alignment horizontal="center" vertical="top" wrapText="1"/>
    </xf>
    <xf numFmtId="0" fontId="0" fillId="12" borderId="23" xfId="0" applyFont="1" applyFill="1" applyBorder="1" applyAlignment="1" applyProtection="1">
      <alignment horizontal="center" vertical="top" wrapText="1"/>
    </xf>
    <xf numFmtId="0" fontId="0" fillId="12" borderId="24" xfId="0" applyFont="1" applyFill="1" applyBorder="1" applyAlignment="1" applyProtection="1">
      <alignment horizontal="center" vertical="top" wrapText="1"/>
    </xf>
    <xf numFmtId="0" fontId="1" fillId="12" borderId="28" xfId="0" applyFont="1" applyFill="1" applyBorder="1" applyAlignment="1" applyProtection="1">
      <alignment horizontal="left" wrapText="1"/>
    </xf>
    <xf numFmtId="0" fontId="1" fillId="12" borderId="25" xfId="0" applyFont="1" applyFill="1" applyBorder="1" applyAlignment="1" applyProtection="1">
      <alignment horizontal="left" wrapText="1"/>
    </xf>
    <xf numFmtId="0" fontId="0" fillId="20" borderId="31" xfId="0" applyFill="1" applyBorder="1" applyAlignment="1" applyProtection="1">
      <alignment horizontal="center" wrapText="1"/>
    </xf>
    <xf numFmtId="0" fontId="0" fillId="20" borderId="26" xfId="0" applyFont="1" applyFill="1" applyBorder="1" applyAlignment="1" applyProtection="1">
      <alignment horizontal="center" wrapText="1"/>
    </xf>
    <xf numFmtId="0" fontId="1" fillId="13" borderId="28" xfId="0" applyFont="1" applyFill="1" applyBorder="1" applyAlignment="1" applyProtection="1">
      <alignment horizontal="left" wrapText="1"/>
    </xf>
    <xf numFmtId="0" fontId="1" fillId="13" borderId="25" xfId="0" applyFont="1" applyFill="1" applyBorder="1" applyAlignment="1" applyProtection="1">
      <alignment horizontal="left" wrapText="1"/>
    </xf>
    <xf numFmtId="0" fontId="0" fillId="13" borderId="31" xfId="0" applyFont="1" applyFill="1" applyBorder="1" applyAlignment="1" applyProtection="1">
      <alignment horizontal="center" vertical="center" wrapText="1"/>
    </xf>
    <xf numFmtId="0" fontId="0" fillId="13" borderId="26" xfId="0" applyFont="1" applyFill="1" applyBorder="1" applyAlignment="1" applyProtection="1">
      <alignment horizontal="center" vertical="center" wrapText="1"/>
    </xf>
    <xf numFmtId="0" fontId="0" fillId="0" borderId="51" xfId="0" applyBorder="1"/>
    <xf numFmtId="0" fontId="1" fillId="19" borderId="28" xfId="0" applyFont="1" applyFill="1" applyBorder="1" applyAlignment="1" applyProtection="1">
      <alignment horizontal="center" wrapText="1"/>
    </xf>
    <xf numFmtId="0" fontId="1" fillId="19" borderId="32" xfId="0" applyFont="1" applyFill="1" applyBorder="1" applyAlignment="1" applyProtection="1">
      <alignment horizontal="center" wrapText="1"/>
    </xf>
    <xf numFmtId="0" fontId="1" fillId="19" borderId="30" xfId="0" applyFont="1" applyFill="1" applyBorder="1" applyAlignment="1" applyProtection="1">
      <alignment horizontal="center" wrapText="1"/>
    </xf>
    <xf numFmtId="0" fontId="1" fillId="13" borderId="28" xfId="0" applyFont="1" applyFill="1" applyBorder="1" applyAlignment="1" applyProtection="1">
      <alignment horizontal="center" wrapText="1"/>
    </xf>
    <xf numFmtId="0" fontId="1" fillId="13" borderId="32" xfId="0" applyFont="1" applyFill="1" applyBorder="1" applyAlignment="1" applyProtection="1">
      <alignment horizontal="center" wrapText="1"/>
    </xf>
    <xf numFmtId="0" fontId="1" fillId="13" borderId="30" xfId="0" applyFont="1" applyFill="1" applyBorder="1" applyAlignment="1" applyProtection="1">
      <alignment horizontal="center" wrapText="1"/>
    </xf>
    <xf numFmtId="0" fontId="1" fillId="20" borderId="28" xfId="0" applyFont="1" applyFill="1" applyBorder="1" applyAlignment="1" applyProtection="1">
      <alignment horizontal="center" wrapText="1"/>
    </xf>
    <xf numFmtId="0" fontId="1" fillId="20" borderId="32" xfId="0" applyFont="1" applyFill="1" applyBorder="1" applyAlignment="1" applyProtection="1">
      <alignment horizontal="center" wrapText="1"/>
    </xf>
    <xf numFmtId="0" fontId="1" fillId="20" borderId="30" xfId="0" applyFont="1" applyFill="1" applyBorder="1" applyAlignment="1" applyProtection="1">
      <alignment horizontal="center" wrapText="1"/>
    </xf>
    <xf numFmtId="0" fontId="1" fillId="18" borderId="28" xfId="0" applyFont="1" applyFill="1" applyBorder="1" applyAlignment="1" applyProtection="1">
      <alignment horizontal="center"/>
    </xf>
    <xf numFmtId="0" fontId="1" fillId="18" borderId="32" xfId="0" applyFont="1" applyFill="1" applyBorder="1" applyAlignment="1" applyProtection="1">
      <alignment horizontal="center"/>
    </xf>
    <xf numFmtId="0" fontId="1" fillId="18" borderId="30" xfId="0" applyFont="1" applyFill="1" applyBorder="1" applyAlignment="1" applyProtection="1">
      <alignment horizontal="center"/>
    </xf>
    <xf numFmtId="0" fontId="1" fillId="12" borderId="28" xfId="0" applyFont="1" applyFill="1" applyBorder="1" applyAlignment="1" applyProtection="1">
      <alignment horizontal="center" wrapText="1"/>
    </xf>
    <xf numFmtId="0" fontId="1" fillId="12" borderId="32" xfId="0" applyFont="1" applyFill="1" applyBorder="1" applyAlignment="1" applyProtection="1">
      <alignment horizontal="center" wrapText="1"/>
    </xf>
    <xf numFmtId="0" fontId="1" fillId="12" borderId="30" xfId="0" applyFont="1" applyFill="1" applyBorder="1" applyAlignment="1" applyProtection="1">
      <alignment horizontal="center" wrapText="1"/>
    </xf>
    <xf numFmtId="0" fontId="6" fillId="0" borderId="0" xfId="0" applyFont="1" applyAlignment="1">
      <alignment horizontal="center"/>
    </xf>
    <xf numFmtId="0" fontId="0" fillId="12" borderId="20" xfId="0" applyFill="1" applyBorder="1" applyAlignment="1" applyProtection="1">
      <alignment horizontal="center" wrapText="1"/>
      <protection locked="0"/>
    </xf>
    <xf numFmtId="0" fontId="4" fillId="18" borderId="31" xfId="0" applyFont="1" applyFill="1" applyBorder="1" applyAlignment="1" applyProtection="1">
      <alignment horizontal="left" wrapText="1" indent="1"/>
    </xf>
    <xf numFmtId="0" fontId="4" fillId="18" borderId="26" xfId="0" applyFont="1" applyFill="1" applyBorder="1" applyAlignment="1" applyProtection="1">
      <alignment horizontal="left" wrapText="1" inden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 wrapText="1"/>
    </xf>
    <xf numFmtId="0" fontId="1" fillId="0" borderId="29" xfId="0" applyFont="1" applyFill="1" applyBorder="1" applyAlignment="1" applyProtection="1">
      <alignment horizontal="center" wrapText="1"/>
    </xf>
    <xf numFmtId="0" fontId="1" fillId="0" borderId="12" xfId="0" applyFont="1" applyFill="1" applyBorder="1" applyAlignment="1" applyProtection="1">
      <alignment horizontal="center" wrapText="1"/>
    </xf>
    <xf numFmtId="0" fontId="1" fillId="0" borderId="31" xfId="0" applyFont="1" applyFill="1" applyBorder="1" applyAlignment="1" applyProtection="1">
      <alignment horizontal="center" wrapText="1"/>
    </xf>
    <xf numFmtId="0" fontId="1" fillId="0" borderId="26" xfId="0" applyFont="1" applyFill="1" applyBorder="1" applyAlignment="1" applyProtection="1">
      <alignment horizontal="center" wrapText="1"/>
    </xf>
    <xf numFmtId="0" fontId="1" fillId="0" borderId="29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0" fillId="18" borderId="20" xfId="0" applyFill="1" applyBorder="1" applyAlignment="1" applyProtection="1">
      <alignment horizontal="center" wrapText="1"/>
      <protection locked="0"/>
    </xf>
    <xf numFmtId="0" fontId="1" fillId="0" borderId="28" xfId="0" applyFont="1" applyFill="1" applyBorder="1" applyAlignment="1" applyProtection="1">
      <alignment horizontal="left" wrapText="1"/>
    </xf>
    <xf numFmtId="0" fontId="1" fillId="0" borderId="25" xfId="0" applyFont="1" applyFill="1" applyBorder="1" applyAlignment="1" applyProtection="1">
      <alignment horizontal="left" wrapText="1"/>
    </xf>
    <xf numFmtId="0" fontId="0" fillId="0" borderId="18" xfId="0" applyFill="1" applyBorder="1" applyAlignment="1" applyProtection="1">
      <alignment horizontal="center" wrapText="1"/>
    </xf>
    <xf numFmtId="0" fontId="0" fillId="0" borderId="19" xfId="0" applyFill="1" applyBorder="1" applyAlignment="1" applyProtection="1">
      <alignment horizontal="center" wrapText="1"/>
    </xf>
    <xf numFmtId="0" fontId="1" fillId="0" borderId="28" xfId="0" applyFont="1" applyFill="1" applyBorder="1" applyAlignment="1" applyProtection="1">
      <alignment horizontal="center" wrapText="1"/>
    </xf>
    <xf numFmtId="0" fontId="1" fillId="0" borderId="32" xfId="0" applyFont="1" applyFill="1" applyBorder="1" applyAlignment="1" applyProtection="1">
      <alignment horizontal="center" wrapText="1"/>
    </xf>
    <xf numFmtId="0" fontId="1" fillId="0" borderId="30" xfId="0" applyFont="1" applyFill="1" applyBorder="1" applyAlignment="1" applyProtection="1">
      <alignment horizontal="center" wrapText="1"/>
    </xf>
    <xf numFmtId="0" fontId="0" fillId="0" borderId="35" xfId="0" applyFill="1" applyBorder="1" applyAlignment="1" applyProtection="1">
      <alignment horizontal="center" vertical="top" wrapText="1"/>
    </xf>
    <xf numFmtId="0" fontId="0" fillId="0" borderId="4" xfId="0" applyFont="1" applyFill="1" applyBorder="1" applyAlignment="1" applyProtection="1">
      <alignment horizontal="center" vertical="top" wrapText="1"/>
    </xf>
    <xf numFmtId="0" fontId="0" fillId="0" borderId="1" xfId="0" applyFill="1" applyBorder="1" applyAlignment="1" applyProtection="1">
      <alignment horizontal="center" wrapText="1"/>
      <protection locked="0"/>
    </xf>
    <xf numFmtId="0" fontId="0" fillId="0" borderId="20" xfId="0" applyFill="1" applyBorder="1" applyAlignment="1" applyProtection="1">
      <alignment horizontal="center" wrapText="1"/>
      <protection locked="0"/>
    </xf>
    <xf numFmtId="0" fontId="0" fillId="0" borderId="23" xfId="0" applyFont="1" applyFill="1" applyBorder="1" applyAlignment="1" applyProtection="1">
      <alignment horizontal="center" vertical="top" wrapText="1"/>
    </xf>
    <xf numFmtId="0" fontId="0" fillId="0" borderId="24" xfId="0" applyFont="1" applyFill="1" applyBorder="1" applyAlignment="1" applyProtection="1">
      <alignment horizontal="center" vertical="top" wrapText="1"/>
    </xf>
    <xf numFmtId="0" fontId="1" fillId="0" borderId="28" xfId="0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0" fillId="0" borderId="29" xfId="0" applyFont="1" applyFill="1" applyBorder="1" applyAlignment="1" applyProtection="1">
      <alignment horizontal="center" vertical="top" wrapText="1"/>
    </xf>
    <xf numFmtId="0" fontId="0" fillId="0" borderId="12" xfId="0" applyFont="1" applyFill="1" applyBorder="1" applyAlignment="1" applyProtection="1">
      <alignment horizontal="center" vertical="top" wrapText="1"/>
    </xf>
    <xf numFmtId="0" fontId="3" fillId="0" borderId="37" xfId="0" applyFont="1" applyFill="1" applyBorder="1" applyAlignment="1" applyProtection="1">
      <alignment horizontal="left" wrapText="1" indent="1"/>
    </xf>
    <xf numFmtId="0" fontId="3" fillId="0" borderId="9" xfId="0" applyFont="1" applyFill="1" applyBorder="1" applyAlignment="1" applyProtection="1">
      <alignment horizontal="left" wrapText="1" indent="1"/>
    </xf>
    <xf numFmtId="0" fontId="3" fillId="0" borderId="29" xfId="0" applyFont="1" applyFill="1" applyBorder="1" applyAlignment="1" applyProtection="1">
      <alignment horizontal="left" wrapText="1" indent="1"/>
    </xf>
    <xf numFmtId="0" fontId="3" fillId="0" borderId="12" xfId="0" applyFont="1" applyFill="1" applyBorder="1" applyAlignment="1" applyProtection="1">
      <alignment horizontal="left" wrapText="1" indent="1"/>
    </xf>
    <xf numFmtId="0" fontId="3" fillId="0" borderId="13" xfId="0" applyFont="1" applyFill="1" applyBorder="1" applyAlignment="1" applyProtection="1">
      <alignment horizontal="center" wrapText="1"/>
      <protection locked="0"/>
    </xf>
    <xf numFmtId="0" fontId="3" fillId="0" borderId="39" xfId="0" applyFont="1" applyFill="1" applyBorder="1" applyAlignment="1" applyProtection="1">
      <alignment horizontal="center" wrapText="1"/>
      <protection locked="0"/>
    </xf>
    <xf numFmtId="0" fontId="0" fillId="0" borderId="29" xfId="0" applyFill="1" applyBorder="1" applyAlignment="1" applyProtection="1">
      <alignment horizontal="left" wrapText="1" indent="1"/>
    </xf>
    <xf numFmtId="0" fontId="0" fillId="0" borderId="12" xfId="0" applyFont="1" applyFill="1" applyBorder="1" applyAlignment="1" applyProtection="1">
      <alignment horizontal="left" wrapText="1" indent="1"/>
    </xf>
    <xf numFmtId="0" fontId="0" fillId="0" borderId="29" xfId="0" applyFont="1" applyFill="1" applyBorder="1" applyAlignment="1" applyProtection="1">
      <alignment horizontal="left" wrapText="1" indent="1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33" xfId="0" applyFill="1" applyBorder="1" applyAlignment="1" applyProtection="1">
      <alignment horizontal="center" wrapText="1"/>
      <protection locked="0"/>
    </xf>
    <xf numFmtId="0" fontId="0" fillId="0" borderId="10" xfId="0" applyFill="1" applyBorder="1" applyAlignment="1" applyProtection="1">
      <alignment horizontal="center" wrapText="1"/>
      <protection locked="0"/>
    </xf>
    <xf numFmtId="0" fontId="4" fillId="0" borderId="31" xfId="0" applyFont="1" applyFill="1" applyBorder="1" applyAlignment="1" applyProtection="1">
      <alignment horizontal="left" wrapText="1" indent="1"/>
    </xf>
    <xf numFmtId="0" fontId="4" fillId="0" borderId="26" xfId="0" applyFont="1" applyFill="1" applyBorder="1" applyAlignment="1" applyProtection="1">
      <alignment horizontal="left" wrapText="1" indent="1"/>
    </xf>
    <xf numFmtId="0" fontId="0" fillId="0" borderId="18" xfId="0" applyFill="1" applyBorder="1" applyAlignment="1" applyProtection="1">
      <alignment horizontal="center" wrapText="1"/>
      <protection locked="0"/>
    </xf>
    <xf numFmtId="0" fontId="0" fillId="0" borderId="35" xfId="0" applyFont="1" applyFill="1" applyBorder="1" applyAlignment="1" applyProtection="1">
      <alignment horizontal="left" wrapText="1" indent="1"/>
    </xf>
    <xf numFmtId="0" fontId="0" fillId="0" borderId="4" xfId="0" applyFont="1" applyFill="1" applyBorder="1" applyAlignment="1" applyProtection="1">
      <alignment horizontal="left" wrapText="1" indent="1"/>
    </xf>
    <xf numFmtId="0" fontId="0" fillId="0" borderId="19" xfId="0" applyFill="1" applyBorder="1" applyAlignment="1" applyProtection="1">
      <alignment horizontal="center" wrapText="1"/>
      <protection locked="0"/>
    </xf>
    <xf numFmtId="0" fontId="0" fillId="0" borderId="31" xfId="0" applyFill="1" applyBorder="1" applyAlignment="1" applyProtection="1">
      <alignment horizontal="center" wrapText="1"/>
    </xf>
    <xf numFmtId="0" fontId="0" fillId="0" borderId="26" xfId="0" applyFont="1" applyFill="1" applyBorder="1" applyAlignment="1" applyProtection="1">
      <alignment horizontal="center" wrapText="1"/>
    </xf>
    <xf numFmtId="0" fontId="0" fillId="0" borderId="25" xfId="0" applyFill="1" applyBorder="1" applyAlignment="1" applyProtection="1">
      <alignment horizontal="center" wrapText="1"/>
      <protection locked="0"/>
    </xf>
    <xf numFmtId="0" fontId="0" fillId="0" borderId="31" xfId="0" applyFont="1" applyFill="1" applyBorder="1" applyAlignment="1" applyProtection="1">
      <alignment horizontal="center" vertical="center" wrapText="1"/>
    </xf>
    <xf numFmtId="0" fontId="0" fillId="0" borderId="26" xfId="0" applyFont="1" applyFill="1" applyBorder="1" applyAlignment="1" applyProtection="1">
      <alignment horizontal="center" vertical="center" wrapText="1"/>
    </xf>
    <xf numFmtId="0" fontId="1" fillId="12" borderId="28" xfId="0" applyFont="1" applyFill="1" applyBorder="1" applyAlignment="1">
      <alignment horizontal="center" wrapText="1"/>
    </xf>
    <xf numFmtId="0" fontId="1" fillId="12" borderId="32" xfId="0" applyFont="1" applyFill="1" applyBorder="1" applyAlignment="1">
      <alignment horizontal="center" wrapText="1"/>
    </xf>
    <xf numFmtId="0" fontId="1" fillId="12" borderId="30" xfId="0" applyFont="1" applyFill="1" applyBorder="1" applyAlignment="1">
      <alignment horizontal="center" wrapText="1"/>
    </xf>
    <xf numFmtId="0" fontId="1" fillId="18" borderId="28" xfId="0" applyFont="1" applyFill="1" applyBorder="1" applyAlignment="1">
      <alignment horizontal="center"/>
    </xf>
    <xf numFmtId="0" fontId="1" fillId="18" borderId="32" xfId="0" applyFont="1" applyFill="1" applyBorder="1" applyAlignment="1">
      <alignment horizontal="center"/>
    </xf>
    <xf numFmtId="0" fontId="1" fillId="18" borderId="30" xfId="0" applyFont="1" applyFill="1" applyBorder="1" applyAlignment="1">
      <alignment horizontal="center"/>
    </xf>
    <xf numFmtId="0" fontId="1" fillId="20" borderId="28" xfId="0" applyFont="1" applyFill="1" applyBorder="1" applyAlignment="1">
      <alignment horizontal="center" wrapText="1"/>
    </xf>
    <xf numFmtId="0" fontId="1" fillId="20" borderId="32" xfId="0" applyFont="1" applyFill="1" applyBorder="1" applyAlignment="1">
      <alignment horizontal="center" wrapText="1"/>
    </xf>
    <xf numFmtId="0" fontId="1" fillId="20" borderId="30" xfId="0" applyFont="1" applyFill="1" applyBorder="1" applyAlignment="1">
      <alignment horizontal="center" wrapText="1"/>
    </xf>
    <xf numFmtId="0" fontId="1" fillId="19" borderId="28" xfId="0" applyFont="1" applyFill="1" applyBorder="1" applyAlignment="1">
      <alignment horizontal="center" wrapText="1"/>
    </xf>
    <xf numFmtId="0" fontId="1" fillId="19" borderId="32" xfId="0" applyFont="1" applyFill="1" applyBorder="1" applyAlignment="1">
      <alignment horizontal="center" wrapText="1"/>
    </xf>
    <xf numFmtId="0" fontId="1" fillId="19" borderId="30" xfId="0" applyFont="1" applyFill="1" applyBorder="1" applyAlignment="1">
      <alignment horizontal="center" wrapText="1"/>
    </xf>
    <xf numFmtId="0" fontId="1" fillId="13" borderId="28" xfId="0" applyFont="1" applyFill="1" applyBorder="1" applyAlignment="1">
      <alignment horizontal="center" wrapText="1"/>
    </xf>
    <xf numFmtId="0" fontId="1" fillId="13" borderId="32" xfId="0" applyFont="1" applyFill="1" applyBorder="1" applyAlignment="1">
      <alignment horizontal="center" wrapText="1"/>
    </xf>
    <xf numFmtId="0" fontId="1" fillId="13" borderId="30" xfId="0" applyFont="1" applyFill="1" applyBorder="1" applyAlignment="1">
      <alignment horizontal="center" wrapText="1"/>
    </xf>
    <xf numFmtId="0" fontId="1" fillId="0" borderId="28" xfId="0" applyFont="1" applyFill="1" applyBorder="1" applyAlignment="1">
      <alignment horizontal="center" wrapText="1"/>
    </xf>
    <xf numFmtId="0" fontId="1" fillId="0" borderId="32" xfId="0" applyFont="1" applyFill="1" applyBorder="1" applyAlignment="1">
      <alignment horizontal="center" wrapText="1"/>
    </xf>
    <xf numFmtId="0" fontId="1" fillId="0" borderId="30" xfId="0" applyFont="1" applyFill="1" applyBorder="1" applyAlignment="1">
      <alignment horizontal="center" wrapText="1"/>
    </xf>
    <xf numFmtId="0" fontId="1" fillId="0" borderId="28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0" fillId="0" borderId="21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13" borderId="31" xfId="0" applyFill="1" applyBorder="1" applyAlignment="1" applyProtection="1">
      <alignment horizontal="center" vertical="center" wrapText="1"/>
    </xf>
    <xf numFmtId="0" fontId="0" fillId="18" borderId="29" xfId="0" applyFill="1" applyBorder="1" applyAlignment="1" applyProtection="1">
      <alignment horizontal="center" vertical="top" wrapText="1"/>
    </xf>
    <xf numFmtId="0" fontId="0" fillId="0" borderId="29" xfId="0" applyFill="1" applyBorder="1" applyAlignment="1" applyProtection="1">
      <alignment horizontal="center" vertical="top" wrapText="1"/>
    </xf>
    <xf numFmtId="0" fontId="0" fillId="0" borderId="31" xfId="0" applyFill="1" applyBorder="1" applyAlignment="1" applyProtection="1">
      <alignment horizontal="center" vertical="center" wrapText="1"/>
    </xf>
    <xf numFmtId="0" fontId="1" fillId="6" borderId="5" xfId="0" applyFont="1" applyFill="1" applyBorder="1" applyAlignment="1" applyProtection="1">
      <alignment horizontal="left" wrapText="1"/>
    </xf>
    <xf numFmtId="0" fontId="1" fillId="6" borderId="6" xfId="0" applyFont="1" applyFill="1" applyBorder="1" applyAlignment="1" applyProtection="1">
      <alignment horizontal="left" wrapText="1"/>
    </xf>
    <xf numFmtId="0" fontId="0" fillId="6" borderId="1" xfId="0" applyFill="1" applyBorder="1" applyAlignment="1" applyProtection="1">
      <alignment horizontal="center"/>
      <protection locked="0"/>
    </xf>
    <xf numFmtId="0" fontId="1" fillId="7" borderId="5" xfId="0" applyFont="1" applyFill="1" applyBorder="1" applyAlignment="1" applyProtection="1">
      <alignment wrapText="1"/>
    </xf>
    <xf numFmtId="0" fontId="1" fillId="7" borderId="6" xfId="0" applyFont="1" applyFill="1" applyBorder="1" applyAlignment="1" applyProtection="1">
      <alignment wrapText="1"/>
    </xf>
    <xf numFmtId="0" fontId="0" fillId="7" borderId="1" xfId="0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1" fillId="11" borderId="5" xfId="0" applyFont="1" applyFill="1" applyBorder="1" applyAlignment="1" applyProtection="1">
      <alignment horizontal="left" wrapText="1"/>
    </xf>
    <xf numFmtId="0" fontId="1" fillId="11" borderId="6" xfId="0" applyFont="1" applyFill="1" applyBorder="1" applyAlignment="1" applyProtection="1">
      <alignment horizontal="left" wrapText="1"/>
    </xf>
    <xf numFmtId="0" fontId="0" fillId="11" borderId="10" xfId="0" applyFill="1" applyBorder="1" applyAlignment="1" applyProtection="1">
      <alignment horizontal="center" wrapText="1"/>
      <protection locked="0"/>
    </xf>
    <xf numFmtId="0" fontId="0" fillId="11" borderId="12" xfId="0" applyFill="1" applyBorder="1" applyAlignment="1" applyProtection="1">
      <alignment horizontal="center" wrapText="1"/>
      <protection locked="0"/>
    </xf>
    <xf numFmtId="0" fontId="0" fillId="11" borderId="1" xfId="0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left" wrapText="1"/>
    </xf>
    <xf numFmtId="0" fontId="1" fillId="2" borderId="6" xfId="0" applyFont="1" applyFill="1" applyBorder="1" applyAlignment="1" applyProtection="1">
      <alignment horizontal="left" wrapText="1"/>
    </xf>
    <xf numFmtId="0" fontId="1" fillId="2" borderId="7" xfId="0" applyFont="1" applyFill="1" applyBorder="1" applyAlignment="1" applyProtection="1">
      <alignment horizontal="left" wrapText="1"/>
    </xf>
    <xf numFmtId="0" fontId="1" fillId="2" borderId="9" xfId="0" applyFont="1" applyFill="1" applyBorder="1" applyAlignment="1" applyProtection="1">
      <alignment horizontal="left" wrapText="1"/>
    </xf>
    <xf numFmtId="0" fontId="1" fillId="4" borderId="5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0" fillId="4" borderId="16" xfId="0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/>
    </xf>
    <xf numFmtId="0" fontId="1" fillId="8" borderId="5" xfId="0" applyFont="1" applyFill="1" applyBorder="1" applyAlignment="1" applyProtection="1">
      <alignment horizontal="left" wrapText="1"/>
    </xf>
    <xf numFmtId="0" fontId="1" fillId="8" borderId="6" xfId="0" applyFont="1" applyFill="1" applyBorder="1" applyAlignment="1" applyProtection="1">
      <alignment horizontal="left" wrapText="1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wrapText="1"/>
    </xf>
    <xf numFmtId="0" fontId="1" fillId="3" borderId="6" xfId="0" applyFont="1" applyFill="1" applyBorder="1" applyAlignment="1" applyProtection="1">
      <alignment wrapText="1"/>
    </xf>
    <xf numFmtId="0" fontId="0" fillId="3" borderId="1" xfId="0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10" borderId="2" xfId="0" applyFont="1" applyFill="1" applyBorder="1" applyAlignment="1" applyProtection="1">
      <alignment horizontal="left" wrapText="1"/>
    </xf>
    <xf numFmtId="0" fontId="1" fillId="10" borderId="4" xfId="0" applyFont="1" applyFill="1" applyBorder="1" applyAlignment="1" applyProtection="1">
      <alignment horizontal="left" wrapText="1"/>
    </xf>
    <xf numFmtId="0" fontId="1" fillId="10" borderId="7" xfId="0" applyFont="1" applyFill="1" applyBorder="1" applyAlignment="1" applyProtection="1">
      <alignment horizontal="left" wrapText="1"/>
    </xf>
    <xf numFmtId="0" fontId="1" fillId="10" borderId="9" xfId="0" applyFont="1" applyFill="1" applyBorder="1" applyAlignment="1" applyProtection="1">
      <alignment horizontal="left" wrapText="1"/>
    </xf>
    <xf numFmtId="0" fontId="0" fillId="10" borderId="1" xfId="0" applyFill="1" applyBorder="1" applyAlignment="1" applyProtection="1">
      <alignment horizontal="center" wrapText="1"/>
      <protection locked="0"/>
    </xf>
    <xf numFmtId="0" fontId="0" fillId="10" borderId="9" xfId="0" applyFill="1" applyBorder="1" applyAlignment="1" applyProtection="1">
      <alignment horizontal="center" wrapText="1"/>
      <protection locked="0"/>
    </xf>
    <xf numFmtId="0" fontId="0" fillId="10" borderId="13" xfId="0" applyFill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left" wrapText="1"/>
    </xf>
    <xf numFmtId="0" fontId="2" fillId="5" borderId="6" xfId="0" applyFont="1" applyFill="1" applyBorder="1" applyAlignment="1" applyProtection="1">
      <alignment horizontal="left" wrapText="1"/>
    </xf>
    <xf numFmtId="0" fontId="0" fillId="5" borderId="1" xfId="0" applyFill="1" applyBorder="1" applyAlignment="1" applyProtection="1">
      <alignment horizontal="center"/>
      <protection locked="0"/>
    </xf>
    <xf numFmtId="0" fontId="1" fillId="9" borderId="15" xfId="0" applyFont="1" applyFill="1" applyBorder="1" applyAlignment="1" applyProtection="1">
      <alignment horizontal="left" wrapText="1"/>
    </xf>
    <xf numFmtId="0" fontId="0" fillId="8" borderId="1" xfId="0" applyFill="1" applyBorder="1" applyAlignment="1" applyProtection="1">
      <alignment horizontal="center"/>
      <protection locked="0"/>
    </xf>
    <xf numFmtId="0" fontId="1" fillId="9" borderId="5" xfId="0" applyFont="1" applyFill="1" applyBorder="1" applyAlignment="1" applyProtection="1">
      <alignment wrapText="1"/>
    </xf>
    <xf numFmtId="0" fontId="1" fillId="9" borderId="6" xfId="0" applyFont="1" applyFill="1" applyBorder="1" applyAlignment="1" applyProtection="1">
      <alignment wrapText="1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</cellXfs>
  <cellStyles count="1">
    <cellStyle name="Normal" xfId="0" builtinId="0"/>
  </cellStyles>
  <dxfs count="112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FFDD71"/>
      <color rgb="FFFDE4CF"/>
      <color rgb="FFFFFF97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6"/>
  <sheetViews>
    <sheetView showGridLines="0" zoomScale="90" zoomScaleNormal="90" workbookViewId="0">
      <selection sqref="A1:S1"/>
    </sheetView>
  </sheetViews>
  <sheetFormatPr defaultRowHeight="15"/>
  <cols>
    <col min="2" max="2" width="17.85546875" customWidth="1"/>
    <col min="3" max="4" width="9.140625" style="47" customWidth="1"/>
    <col min="5" max="5" width="9.140625" style="1"/>
    <col min="6" max="6" width="9" customWidth="1"/>
    <col min="7" max="7" width="9.140625" style="1"/>
    <col min="9" max="9" width="9.140625" style="1"/>
    <col min="10" max="10" width="9.140625" customWidth="1"/>
    <col min="11" max="11" width="9.140625" style="1"/>
    <col min="13" max="13" width="9.140625" style="1"/>
    <col min="15" max="16" width="9.140625" style="47" customWidth="1"/>
    <col min="17" max="19" width="7.42578125" style="1" customWidth="1"/>
    <col min="20" max="28" width="9.140625" hidden="1" customWidth="1"/>
  </cols>
  <sheetData>
    <row r="1" spans="1:28" s="47" customFormat="1" ht="14.25" customHeight="1">
      <c r="A1" s="373" t="s">
        <v>110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</row>
    <row r="2" spans="1:28" ht="15" customHeight="1" thickBot="1">
      <c r="A2" s="277" t="s">
        <v>109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</row>
    <row r="3" spans="1:28" ht="18" customHeight="1" thickTop="1">
      <c r="A3" s="377" t="s">
        <v>86</v>
      </c>
      <c r="B3" s="378"/>
      <c r="C3" s="303" t="s">
        <v>76</v>
      </c>
      <c r="D3" s="303"/>
      <c r="E3" s="303" t="s">
        <v>0</v>
      </c>
      <c r="F3" s="303"/>
      <c r="G3" s="303" t="s">
        <v>1</v>
      </c>
      <c r="H3" s="303"/>
      <c r="I3" s="303" t="s">
        <v>2</v>
      </c>
      <c r="J3" s="303"/>
      <c r="K3" s="303" t="s">
        <v>3</v>
      </c>
      <c r="L3" s="303"/>
      <c r="M3" s="303" t="s">
        <v>4</v>
      </c>
      <c r="N3" s="303"/>
      <c r="O3" s="303" t="s">
        <v>75</v>
      </c>
      <c r="P3" s="316"/>
      <c r="Q3" s="320" t="s">
        <v>79</v>
      </c>
      <c r="R3" s="313" t="s">
        <v>93</v>
      </c>
      <c r="S3" s="310" t="s">
        <v>92</v>
      </c>
    </row>
    <row r="4" spans="1:28" ht="18" customHeight="1">
      <c r="A4" s="379" t="s">
        <v>80</v>
      </c>
      <c r="B4" s="380"/>
      <c r="C4" s="304" t="s">
        <v>33</v>
      </c>
      <c r="D4" s="304"/>
      <c r="E4" s="306" t="s">
        <v>89</v>
      </c>
      <c r="F4" s="304"/>
      <c r="G4" s="304" t="s">
        <v>35</v>
      </c>
      <c r="H4" s="304"/>
      <c r="I4" s="304" t="s">
        <v>36</v>
      </c>
      <c r="J4" s="304"/>
      <c r="K4" s="306" t="s">
        <v>121</v>
      </c>
      <c r="L4" s="304"/>
      <c r="M4" s="304" t="s">
        <v>31</v>
      </c>
      <c r="N4" s="304"/>
      <c r="O4" s="306" t="s">
        <v>123</v>
      </c>
      <c r="P4" s="317"/>
      <c r="Q4" s="321"/>
      <c r="R4" s="314"/>
      <c r="S4" s="311"/>
    </row>
    <row r="5" spans="1:28" ht="18" customHeight="1">
      <c r="A5" s="381" t="s">
        <v>87</v>
      </c>
      <c r="B5" s="382"/>
      <c r="C5" s="304" t="s">
        <v>24</v>
      </c>
      <c r="D5" s="304"/>
      <c r="E5" s="306" t="s">
        <v>90</v>
      </c>
      <c r="F5" s="304"/>
      <c r="G5" s="304" t="s">
        <v>25</v>
      </c>
      <c r="H5" s="304"/>
      <c r="I5" s="304" t="s">
        <v>37</v>
      </c>
      <c r="J5" s="304"/>
      <c r="K5" s="306" t="s">
        <v>122</v>
      </c>
      <c r="L5" s="304"/>
      <c r="M5" s="304" t="s">
        <v>24</v>
      </c>
      <c r="N5" s="304"/>
      <c r="O5" s="306" t="s">
        <v>124</v>
      </c>
      <c r="P5" s="317"/>
      <c r="Q5" s="321"/>
      <c r="R5" s="314"/>
      <c r="S5" s="311"/>
    </row>
    <row r="6" spans="1:28" ht="18" customHeight="1">
      <c r="A6" s="379" t="s">
        <v>81</v>
      </c>
      <c r="B6" s="380"/>
      <c r="C6" s="304" t="s">
        <v>34</v>
      </c>
      <c r="D6" s="304"/>
      <c r="E6" s="306" t="s">
        <v>20</v>
      </c>
      <c r="F6" s="304"/>
      <c r="G6" s="304" t="s">
        <v>15</v>
      </c>
      <c r="H6" s="304"/>
      <c r="I6" s="304"/>
      <c r="J6" s="304"/>
      <c r="K6" s="323" t="s">
        <v>18</v>
      </c>
      <c r="L6" s="324"/>
      <c r="M6" s="304" t="s">
        <v>39</v>
      </c>
      <c r="N6" s="304"/>
      <c r="O6" s="306" t="s">
        <v>126</v>
      </c>
      <c r="P6" s="317"/>
      <c r="Q6" s="321"/>
      <c r="R6" s="314"/>
      <c r="S6" s="311"/>
    </row>
    <row r="7" spans="1:28" ht="18" customHeight="1">
      <c r="A7" s="379" t="s">
        <v>81</v>
      </c>
      <c r="B7" s="380"/>
      <c r="C7" s="304" t="s">
        <v>16</v>
      </c>
      <c r="D7" s="304"/>
      <c r="E7" s="304"/>
      <c r="F7" s="304"/>
      <c r="G7" s="304" t="s">
        <v>17</v>
      </c>
      <c r="H7" s="304"/>
      <c r="I7" s="304" t="s">
        <v>21</v>
      </c>
      <c r="J7" s="304"/>
      <c r="K7" s="304" t="s">
        <v>22</v>
      </c>
      <c r="L7" s="304"/>
      <c r="M7" s="304" t="s">
        <v>19</v>
      </c>
      <c r="N7" s="304"/>
      <c r="O7" s="306" t="s">
        <v>128</v>
      </c>
      <c r="P7" s="317"/>
      <c r="Q7" s="321"/>
      <c r="R7" s="314"/>
      <c r="S7" s="311"/>
    </row>
    <row r="8" spans="1:28" ht="18" customHeight="1">
      <c r="A8" s="381" t="s">
        <v>83</v>
      </c>
      <c r="B8" s="382"/>
      <c r="C8" s="304" t="s">
        <v>9</v>
      </c>
      <c r="D8" s="304"/>
      <c r="E8" s="306" t="s">
        <v>91</v>
      </c>
      <c r="F8" s="304"/>
      <c r="G8" s="304" t="s">
        <v>10</v>
      </c>
      <c r="H8" s="304"/>
      <c r="I8" s="304" t="s">
        <v>11</v>
      </c>
      <c r="J8" s="304"/>
      <c r="K8" s="304" t="s">
        <v>12</v>
      </c>
      <c r="L8" s="304"/>
      <c r="M8" s="304" t="s">
        <v>13</v>
      </c>
      <c r="N8" s="304"/>
      <c r="O8" s="318" t="s">
        <v>127</v>
      </c>
      <c r="P8" s="319"/>
      <c r="Q8" s="321"/>
      <c r="R8" s="314"/>
      <c r="S8" s="311"/>
    </row>
    <row r="9" spans="1:28" ht="18" customHeight="1">
      <c r="A9" s="385"/>
      <c r="B9" s="386"/>
      <c r="C9" s="304"/>
      <c r="D9" s="304"/>
      <c r="E9" s="306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17"/>
      <c r="Q9" s="321"/>
      <c r="R9" s="314"/>
      <c r="S9" s="311"/>
    </row>
    <row r="10" spans="1:28" ht="18" customHeight="1" thickBot="1">
      <c r="A10" s="383" t="s">
        <v>88</v>
      </c>
      <c r="B10" s="384"/>
      <c r="C10" s="304" t="s">
        <v>32</v>
      </c>
      <c r="D10" s="304"/>
      <c r="E10" s="304" t="s">
        <v>32</v>
      </c>
      <c r="F10" s="304"/>
      <c r="G10" s="304" t="s">
        <v>32</v>
      </c>
      <c r="H10" s="304"/>
      <c r="I10" s="304" t="s">
        <v>32</v>
      </c>
      <c r="J10" s="304"/>
      <c r="K10" s="304" t="s">
        <v>32</v>
      </c>
      <c r="L10" s="304"/>
      <c r="M10" s="304" t="s">
        <v>32</v>
      </c>
      <c r="N10" s="304"/>
      <c r="O10" s="304" t="s">
        <v>32</v>
      </c>
      <c r="P10" s="317"/>
      <c r="Q10" s="322"/>
      <c r="R10" s="315"/>
      <c r="S10" s="312"/>
    </row>
    <row r="11" spans="1:28" ht="19.5" customHeight="1" thickTop="1">
      <c r="A11" s="349" t="s">
        <v>80</v>
      </c>
      <c r="B11" s="350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325"/>
      <c r="Q11" s="370" t="s">
        <v>80</v>
      </c>
      <c r="R11" s="371"/>
      <c r="S11" s="372"/>
    </row>
    <row r="12" spans="1:28" s="47" customFormat="1" ht="30.75" customHeight="1">
      <c r="A12" s="337" t="s">
        <v>117</v>
      </c>
      <c r="B12" s="338"/>
      <c r="C12" s="330" t="s">
        <v>68</v>
      </c>
      <c r="D12" s="330"/>
      <c r="E12" s="330" t="s">
        <v>89</v>
      </c>
      <c r="F12" s="330"/>
      <c r="G12" s="330" t="s">
        <v>28</v>
      </c>
      <c r="H12" s="330"/>
      <c r="I12" s="330" t="s">
        <v>29</v>
      </c>
      <c r="J12" s="330"/>
      <c r="K12" s="330" t="s">
        <v>30</v>
      </c>
      <c r="L12" s="330"/>
      <c r="M12" s="330" t="s">
        <v>31</v>
      </c>
      <c r="N12" s="330"/>
      <c r="O12" s="330" t="s">
        <v>125</v>
      </c>
      <c r="P12" s="374"/>
      <c r="Q12" s="148">
        <f>C$13+E$13+G$13+I$13+K$13+M$13+O$13</f>
        <v>11.25</v>
      </c>
      <c r="R12" s="149" t="str">
        <f>IF(AB13=0,"Yes","No")</f>
        <v>Yes</v>
      </c>
      <c r="S12" s="273" t="str">
        <f>IF(AND($Q$12&gt;=11,$Q$12&lt;=14),"Yes","No")</f>
        <v>Yes</v>
      </c>
      <c r="T12" s="1" t="s">
        <v>100</v>
      </c>
      <c r="U12" s="1" t="s">
        <v>94</v>
      </c>
      <c r="V12" s="1" t="s">
        <v>95</v>
      </c>
      <c r="W12" s="83" t="s">
        <v>96</v>
      </c>
      <c r="X12" s="83" t="s">
        <v>97</v>
      </c>
      <c r="Y12" s="83" t="s">
        <v>98</v>
      </c>
      <c r="Z12" s="83" t="s">
        <v>99</v>
      </c>
    </row>
    <row r="13" spans="1:28" ht="15" customHeight="1" thickBot="1">
      <c r="A13" s="347"/>
      <c r="B13" s="348"/>
      <c r="C13" s="64">
        <v>1.5</v>
      </c>
      <c r="D13" s="65" t="s">
        <v>7</v>
      </c>
      <c r="E13" s="64">
        <v>1.25</v>
      </c>
      <c r="F13" s="65" t="s">
        <v>7</v>
      </c>
      <c r="G13" s="64">
        <v>2</v>
      </c>
      <c r="H13" s="65" t="s">
        <v>7</v>
      </c>
      <c r="I13" s="64">
        <v>2</v>
      </c>
      <c r="J13" s="65" t="s">
        <v>7</v>
      </c>
      <c r="K13" s="64">
        <v>1.5</v>
      </c>
      <c r="L13" s="65" t="s">
        <v>7</v>
      </c>
      <c r="M13" s="64">
        <v>2</v>
      </c>
      <c r="N13" s="65" t="s">
        <v>7</v>
      </c>
      <c r="O13" s="180">
        <v>1</v>
      </c>
      <c r="P13" s="73" t="s">
        <v>7</v>
      </c>
      <c r="Q13" s="150" t="s">
        <v>7</v>
      </c>
      <c r="R13" s="112"/>
      <c r="S13" s="113"/>
      <c r="T13" s="1">
        <f>C13</f>
        <v>1.5</v>
      </c>
      <c r="U13" s="1">
        <f>E13</f>
        <v>1.25</v>
      </c>
      <c r="V13" s="1">
        <f>G13</f>
        <v>2</v>
      </c>
      <c r="W13" s="1">
        <f>I13</f>
        <v>2</v>
      </c>
      <c r="X13" s="1">
        <f>K13</f>
        <v>1.5</v>
      </c>
      <c r="Y13" s="1">
        <f>M13</f>
        <v>2</v>
      </c>
      <c r="Z13" s="1">
        <f>O13</f>
        <v>1</v>
      </c>
      <c r="AA13">
        <f>COUNTIFS(T13:Z13,"&gt;=1")</f>
        <v>7</v>
      </c>
      <c r="AB13">
        <f>COUNTIF(T13:Z13,"&lt;1")</f>
        <v>0</v>
      </c>
    </row>
    <row r="14" spans="1:28" ht="19.5" customHeight="1" thickTop="1">
      <c r="A14" s="343" t="s">
        <v>133</v>
      </c>
      <c r="B14" s="34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5"/>
      <c r="Q14" s="367" t="s">
        <v>81</v>
      </c>
      <c r="R14" s="368"/>
      <c r="S14" s="369"/>
    </row>
    <row r="15" spans="1:28" ht="30" customHeight="1">
      <c r="A15" s="345" t="s">
        <v>82</v>
      </c>
      <c r="B15" s="346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100"/>
      <c r="Q15" s="151">
        <f>Q16+Q18+Q20+Q22+Q24</f>
        <v>6.25</v>
      </c>
      <c r="R15" s="152" t="str">
        <f>IF(AB28=0,"Yes","No")</f>
        <v>Yes</v>
      </c>
      <c r="S15" s="153" t="str">
        <f>IF(Q15&gt;=5.25,"Yes","No")</f>
        <v>Yes</v>
      </c>
    </row>
    <row r="16" spans="1:28">
      <c r="A16" s="285" t="s">
        <v>132</v>
      </c>
      <c r="B16" s="286"/>
      <c r="C16" s="302" t="s">
        <v>14</v>
      </c>
      <c r="D16" s="302"/>
      <c r="E16" s="302"/>
      <c r="F16" s="302"/>
      <c r="G16" s="302" t="s">
        <v>15</v>
      </c>
      <c r="H16" s="302"/>
      <c r="I16" s="302"/>
      <c r="J16" s="302"/>
      <c r="K16" s="302"/>
      <c r="L16" s="302"/>
      <c r="M16" s="302"/>
      <c r="N16" s="302"/>
      <c r="O16" s="302" t="s">
        <v>128</v>
      </c>
      <c r="P16" s="326"/>
      <c r="Q16" s="154">
        <f>C$17+E$17+G$17+I$17+K$17+M$17+O$17</f>
        <v>1.25</v>
      </c>
      <c r="R16" s="155" t="s">
        <v>101</v>
      </c>
      <c r="S16" s="156" t="str">
        <f>IF($Q$16 &gt;= 0.5,"Yes","No")</f>
        <v>Yes</v>
      </c>
    </row>
    <row r="17" spans="1:28">
      <c r="A17" s="287"/>
      <c r="B17" s="288"/>
      <c r="C17" s="253">
        <v>0.5</v>
      </c>
      <c r="D17" s="58" t="s">
        <v>6</v>
      </c>
      <c r="E17" s="253"/>
      <c r="F17" s="58" t="s">
        <v>6</v>
      </c>
      <c r="G17" s="253">
        <v>0.5</v>
      </c>
      <c r="H17" s="58" t="s">
        <v>6</v>
      </c>
      <c r="I17" s="253"/>
      <c r="J17" s="58" t="s">
        <v>6</v>
      </c>
      <c r="K17" s="253"/>
      <c r="L17" s="58" t="s">
        <v>6</v>
      </c>
      <c r="M17" s="253"/>
      <c r="N17" s="58" t="s">
        <v>6</v>
      </c>
      <c r="O17" s="253">
        <v>0.25</v>
      </c>
      <c r="P17" s="74" t="s">
        <v>6</v>
      </c>
      <c r="Q17" s="157" t="s">
        <v>6</v>
      </c>
      <c r="R17" s="158"/>
      <c r="S17" s="159"/>
    </row>
    <row r="18" spans="1:28">
      <c r="A18" s="289" t="s">
        <v>102</v>
      </c>
      <c r="B18" s="290"/>
      <c r="C18" s="278" t="s">
        <v>16</v>
      </c>
      <c r="D18" s="281"/>
      <c r="E18" s="278"/>
      <c r="F18" s="281"/>
      <c r="G18" s="278" t="s">
        <v>17</v>
      </c>
      <c r="H18" s="278"/>
      <c r="I18" s="278"/>
      <c r="J18" s="278"/>
      <c r="K18" s="278" t="s">
        <v>18</v>
      </c>
      <c r="L18" s="278"/>
      <c r="M18" s="278"/>
      <c r="N18" s="278"/>
      <c r="O18" s="278"/>
      <c r="P18" s="327"/>
      <c r="Q18" s="160">
        <f>C$19+E$19+G$19+I$19+K$19+M$19+O$19</f>
        <v>1</v>
      </c>
      <c r="R18" s="161" t="s">
        <v>101</v>
      </c>
      <c r="S18" s="124" t="str">
        <f>IF($Q$18 &gt;= 0.75,"Yes","No")</f>
        <v>Yes</v>
      </c>
    </row>
    <row r="19" spans="1:28">
      <c r="A19" s="291"/>
      <c r="B19" s="290"/>
      <c r="C19" s="252">
        <v>0.25</v>
      </c>
      <c r="D19" s="59" t="s">
        <v>6</v>
      </c>
      <c r="E19" s="252"/>
      <c r="F19" s="59" t="s">
        <v>6</v>
      </c>
      <c r="G19" s="252">
        <v>0.25</v>
      </c>
      <c r="H19" s="59" t="s">
        <v>6</v>
      </c>
      <c r="I19" s="252"/>
      <c r="J19" s="59" t="s">
        <v>6</v>
      </c>
      <c r="K19" s="252">
        <v>0.5</v>
      </c>
      <c r="L19" s="59" t="s">
        <v>6</v>
      </c>
      <c r="M19" s="252"/>
      <c r="N19" s="59" t="s">
        <v>6</v>
      </c>
      <c r="O19" s="252"/>
      <c r="P19" s="75" t="s">
        <v>6</v>
      </c>
      <c r="Q19" s="162" t="s">
        <v>6</v>
      </c>
      <c r="R19" s="161"/>
      <c r="S19" s="124"/>
    </row>
    <row r="20" spans="1:28" ht="15" customHeight="1">
      <c r="A20" s="292" t="s">
        <v>103</v>
      </c>
      <c r="B20" s="293"/>
      <c r="C20" s="282"/>
      <c r="D20" s="282"/>
      <c r="E20" s="282"/>
      <c r="F20" s="282"/>
      <c r="G20" s="282"/>
      <c r="H20" s="282"/>
      <c r="I20" s="282"/>
      <c r="J20" s="282"/>
      <c r="K20" s="283"/>
      <c r="L20" s="284"/>
      <c r="M20" s="282" t="s">
        <v>19</v>
      </c>
      <c r="N20" s="282"/>
      <c r="O20" s="282"/>
      <c r="P20" s="328"/>
      <c r="Q20" s="163">
        <f>C$21+E$21+G$21+I$21+K$21+M$21+O$21</f>
        <v>1</v>
      </c>
      <c r="R20" s="164" t="s">
        <v>101</v>
      </c>
      <c r="S20" s="165" t="str">
        <f>IF($Q$20 &gt;= 0.5,"Yes","No")</f>
        <v>Yes</v>
      </c>
    </row>
    <row r="21" spans="1:28">
      <c r="A21" s="294"/>
      <c r="B21" s="293"/>
      <c r="C21" s="251"/>
      <c r="D21" s="60" t="s">
        <v>6</v>
      </c>
      <c r="E21" s="251">
        <v>0.5</v>
      </c>
      <c r="F21" s="60" t="s">
        <v>6</v>
      </c>
      <c r="G21" s="251"/>
      <c r="H21" s="60" t="s">
        <v>6</v>
      </c>
      <c r="I21" s="251"/>
      <c r="J21" s="60" t="s">
        <v>6</v>
      </c>
      <c r="K21" s="251"/>
      <c r="L21" s="60" t="s">
        <v>6</v>
      </c>
      <c r="M21" s="251">
        <v>0.5</v>
      </c>
      <c r="N21" s="60" t="s">
        <v>6</v>
      </c>
      <c r="O21" s="251"/>
      <c r="P21" s="76" t="s">
        <v>6</v>
      </c>
      <c r="Q21" s="166" t="s">
        <v>6</v>
      </c>
      <c r="R21" s="167"/>
      <c r="S21" s="168"/>
    </row>
    <row r="22" spans="1:28" ht="15" customHeight="1">
      <c r="A22" s="295" t="s">
        <v>104</v>
      </c>
      <c r="B22" s="296"/>
      <c r="C22" s="307"/>
      <c r="D22" s="307"/>
      <c r="E22" s="307" t="s">
        <v>20</v>
      </c>
      <c r="F22" s="307"/>
      <c r="G22" s="307"/>
      <c r="H22" s="307"/>
      <c r="I22" s="307"/>
      <c r="J22" s="307"/>
      <c r="K22" s="307"/>
      <c r="L22" s="307"/>
      <c r="M22" s="307"/>
      <c r="N22" s="307"/>
      <c r="O22" s="307" t="s">
        <v>126</v>
      </c>
      <c r="P22" s="329"/>
      <c r="Q22" s="169">
        <f>C$23+E$23+G$23+I$23+K$23+M$23+O$23</f>
        <v>1.5</v>
      </c>
      <c r="R22" s="170" t="s">
        <v>101</v>
      </c>
      <c r="S22" s="134" t="str">
        <f>IF($Q$22 &gt;= 0.5,"Yes","No")</f>
        <v>Yes</v>
      </c>
    </row>
    <row r="23" spans="1:28">
      <c r="A23" s="297"/>
      <c r="B23" s="296"/>
      <c r="C23" s="254"/>
      <c r="D23" s="61" t="s">
        <v>6</v>
      </c>
      <c r="E23" s="254">
        <v>0.5</v>
      </c>
      <c r="F23" s="61" t="s">
        <v>6</v>
      </c>
      <c r="G23" s="254"/>
      <c r="H23" s="61" t="s">
        <v>6</v>
      </c>
      <c r="I23" s="254">
        <v>0.5</v>
      </c>
      <c r="J23" s="61" t="s">
        <v>6</v>
      </c>
      <c r="K23" s="254"/>
      <c r="L23" s="61" t="s">
        <v>6</v>
      </c>
      <c r="M23" s="254"/>
      <c r="N23" s="61" t="s">
        <v>6</v>
      </c>
      <c r="O23" s="254">
        <v>0.5</v>
      </c>
      <c r="P23" s="77" t="s">
        <v>6</v>
      </c>
      <c r="Q23" s="171" t="s">
        <v>6</v>
      </c>
      <c r="R23" s="172"/>
      <c r="S23" s="137"/>
    </row>
    <row r="24" spans="1:28">
      <c r="A24" s="298" t="s">
        <v>65</v>
      </c>
      <c r="B24" s="299"/>
      <c r="C24" s="280"/>
      <c r="D24" s="280"/>
      <c r="E24" s="280"/>
      <c r="F24" s="280"/>
      <c r="G24" s="280"/>
      <c r="H24" s="280"/>
      <c r="I24" s="280" t="s">
        <v>21</v>
      </c>
      <c r="J24" s="280"/>
      <c r="K24" s="280" t="s">
        <v>22</v>
      </c>
      <c r="L24" s="280"/>
      <c r="M24" s="280" t="s">
        <v>23</v>
      </c>
      <c r="N24" s="280"/>
      <c r="O24" s="280"/>
      <c r="P24" s="387"/>
      <c r="Q24" s="173">
        <f>C$25+E$25+G$25+I$25+K$25+M$25+O$25</f>
        <v>1.5</v>
      </c>
      <c r="R24" s="174" t="s">
        <v>101</v>
      </c>
      <c r="S24" s="140" t="str">
        <f>IF(Q23 &gt;= 0.5,"Yes","No")</f>
        <v>Yes</v>
      </c>
    </row>
    <row r="25" spans="1:28">
      <c r="A25" s="300"/>
      <c r="B25" s="301"/>
      <c r="C25" s="181"/>
      <c r="D25" s="62" t="s">
        <v>6</v>
      </c>
      <c r="E25" s="181"/>
      <c r="F25" s="62" t="s">
        <v>6</v>
      </c>
      <c r="G25" s="181"/>
      <c r="H25" s="62" t="s">
        <v>6</v>
      </c>
      <c r="I25" s="181">
        <v>0.25</v>
      </c>
      <c r="J25" s="62" t="s">
        <v>6</v>
      </c>
      <c r="K25" s="181">
        <v>0.25</v>
      </c>
      <c r="L25" s="62" t="s">
        <v>6</v>
      </c>
      <c r="M25" s="181">
        <v>0.25</v>
      </c>
      <c r="N25" s="62" t="s">
        <v>6</v>
      </c>
      <c r="O25" s="181">
        <v>0.75</v>
      </c>
      <c r="P25" s="78" t="s">
        <v>6</v>
      </c>
      <c r="Q25" s="175" t="s">
        <v>6</v>
      </c>
      <c r="R25" s="176"/>
      <c r="S25" s="143"/>
    </row>
    <row r="26" spans="1:28" ht="15" customHeight="1">
      <c r="A26" s="98" t="s">
        <v>106</v>
      </c>
      <c r="B26" s="85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92"/>
      <c r="R26" s="92"/>
      <c r="S26" s="93"/>
    </row>
    <row r="27" spans="1:28" s="47" customFormat="1" ht="15" customHeight="1">
      <c r="A27" s="97">
        <f>IF(Q15&lt;=5.25,5.25-Q15,0)</f>
        <v>0</v>
      </c>
      <c r="B27" s="89" t="s">
        <v>6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90"/>
      <c r="R27" s="90"/>
      <c r="S27" s="91"/>
    </row>
    <row r="28" spans="1:28" s="47" customFormat="1" ht="18.75" customHeight="1" thickBot="1">
      <c r="A28" s="375" t="s">
        <v>105</v>
      </c>
      <c r="B28" s="376"/>
      <c r="C28" s="82">
        <f>C17+C19 + C21+ C23+ C25</f>
        <v>0.75</v>
      </c>
      <c r="D28" s="86" t="s">
        <v>6</v>
      </c>
      <c r="E28" s="82">
        <f>E17+E19 + E21+ E23+ E25</f>
        <v>1</v>
      </c>
      <c r="F28" s="86" t="s">
        <v>6</v>
      </c>
      <c r="G28" s="82">
        <f>G17+G19 + G21+ G23+ G25</f>
        <v>0.75</v>
      </c>
      <c r="H28" s="86" t="s">
        <v>6</v>
      </c>
      <c r="I28" s="82">
        <f>I17+I19 + I21+ I23+ I25</f>
        <v>0.75</v>
      </c>
      <c r="J28" s="86" t="s">
        <v>6</v>
      </c>
      <c r="K28" s="82">
        <f>K17+K19 + K21+ K23+ K25</f>
        <v>0.75</v>
      </c>
      <c r="L28" s="86" t="s">
        <v>6</v>
      </c>
      <c r="M28" s="82">
        <f>M17+M19 + M21+ M23+ M25</f>
        <v>0.75</v>
      </c>
      <c r="N28" s="86" t="s">
        <v>6</v>
      </c>
      <c r="O28" s="82">
        <f>O17+O19 + O21+ O23+ O25</f>
        <v>1.5</v>
      </c>
      <c r="P28" s="87" t="s">
        <v>6</v>
      </c>
      <c r="Q28" s="144"/>
      <c r="R28" s="63"/>
      <c r="S28" s="145"/>
      <c r="T28" s="96">
        <f>C28</f>
        <v>0.75</v>
      </c>
      <c r="U28" s="47">
        <f>E28</f>
        <v>1</v>
      </c>
      <c r="V28" s="47">
        <f>G28</f>
        <v>0.75</v>
      </c>
      <c r="W28" s="47">
        <f>I28</f>
        <v>0.75</v>
      </c>
      <c r="X28" s="47">
        <f>K28</f>
        <v>0.75</v>
      </c>
      <c r="Y28" s="47">
        <f>M28</f>
        <v>0.75</v>
      </c>
      <c r="Z28" s="47">
        <f>O28</f>
        <v>1.5</v>
      </c>
      <c r="AA28" s="96">
        <f>SUM(T28:Z28)</f>
        <v>6.25</v>
      </c>
      <c r="AB28" s="47">
        <f>COUNTIF(T28:Z28,"&lt;.75")</f>
        <v>0</v>
      </c>
    </row>
    <row r="29" spans="1:28" ht="19.5" customHeight="1" thickTop="1">
      <c r="A29" s="339" t="s">
        <v>87</v>
      </c>
      <c r="B29" s="340"/>
      <c r="C29" s="309" t="s">
        <v>24</v>
      </c>
      <c r="D29" s="309"/>
      <c r="E29" s="309" t="s">
        <v>90</v>
      </c>
      <c r="F29" s="309"/>
      <c r="G29" s="309" t="s">
        <v>25</v>
      </c>
      <c r="H29" s="309"/>
      <c r="I29" s="309" t="s">
        <v>70</v>
      </c>
      <c r="J29" s="309"/>
      <c r="K29" s="309" t="s">
        <v>26</v>
      </c>
      <c r="L29" s="309"/>
      <c r="M29" s="309" t="s">
        <v>27</v>
      </c>
      <c r="N29" s="309"/>
      <c r="O29" s="309" t="s">
        <v>124</v>
      </c>
      <c r="P29" s="331"/>
      <c r="Q29" s="364" t="s">
        <v>108</v>
      </c>
      <c r="R29" s="365"/>
      <c r="S29" s="366"/>
    </row>
    <row r="30" spans="1:28" ht="32.25" customHeight="1" thickBot="1">
      <c r="A30" s="351" t="s">
        <v>118</v>
      </c>
      <c r="B30" s="352"/>
      <c r="C30" s="71">
        <v>2</v>
      </c>
      <c r="D30" s="72" t="s">
        <v>7</v>
      </c>
      <c r="E30" s="71">
        <v>1</v>
      </c>
      <c r="F30" s="72" t="s">
        <v>7</v>
      </c>
      <c r="G30" s="71">
        <v>1.5</v>
      </c>
      <c r="H30" s="72" t="s">
        <v>7</v>
      </c>
      <c r="I30" s="71">
        <v>1.5</v>
      </c>
      <c r="J30" s="72" t="s">
        <v>7</v>
      </c>
      <c r="K30" s="71">
        <v>2</v>
      </c>
      <c r="L30" s="72" t="s">
        <v>7</v>
      </c>
      <c r="M30" s="71">
        <v>1.5</v>
      </c>
      <c r="N30" s="72" t="s">
        <v>7</v>
      </c>
      <c r="O30" s="71">
        <v>2</v>
      </c>
      <c r="P30" s="79" t="s">
        <v>7</v>
      </c>
      <c r="Q30" s="177">
        <f>C30+E30+G30+I30+K30+M30+O30</f>
        <v>11.5</v>
      </c>
      <c r="R30" s="102" t="str">
        <f>IF(AB30=0,"Yes","No")</f>
        <v>Yes</v>
      </c>
      <c r="S30" s="274" t="str">
        <f>IF(AND(Q30&gt;=11,Q30&lt;=12.5),"Yes","No")</f>
        <v>Yes</v>
      </c>
      <c r="T30">
        <f>C30</f>
        <v>2</v>
      </c>
      <c r="U30">
        <f>E30</f>
        <v>1</v>
      </c>
      <c r="V30">
        <f>G30</f>
        <v>1.5</v>
      </c>
      <c r="W30">
        <f>I30</f>
        <v>1.5</v>
      </c>
      <c r="X30">
        <f>K30</f>
        <v>2</v>
      </c>
      <c r="Y30">
        <f>M30</f>
        <v>1.5</v>
      </c>
      <c r="Z30">
        <f>O30</f>
        <v>2</v>
      </c>
      <c r="AA30">
        <f>SUM(T30:Z30)</f>
        <v>11.5</v>
      </c>
      <c r="AB30">
        <f>COUNTIF(T30:Z30,"&lt;1")</f>
        <v>0</v>
      </c>
    </row>
    <row r="31" spans="1:28" ht="19.5" customHeight="1" thickTop="1">
      <c r="A31" s="353" t="s">
        <v>135</v>
      </c>
      <c r="B31" s="354"/>
      <c r="C31" s="305" t="s">
        <v>9</v>
      </c>
      <c r="D31" s="305"/>
      <c r="E31" s="305" t="s">
        <v>91</v>
      </c>
      <c r="F31" s="305"/>
      <c r="G31" s="308" t="s">
        <v>10</v>
      </c>
      <c r="H31" s="305"/>
      <c r="I31" s="305" t="s">
        <v>11</v>
      </c>
      <c r="J31" s="305"/>
      <c r="K31" s="305" t="s">
        <v>12</v>
      </c>
      <c r="L31" s="305"/>
      <c r="M31" s="305" t="s">
        <v>13</v>
      </c>
      <c r="N31" s="305"/>
      <c r="O31" s="305" t="s">
        <v>127</v>
      </c>
      <c r="P31" s="332"/>
      <c r="Q31" s="361" t="s">
        <v>107</v>
      </c>
      <c r="R31" s="362"/>
      <c r="S31" s="363"/>
    </row>
    <row r="32" spans="1:28" ht="33" customHeight="1" thickBot="1">
      <c r="A32" s="355" t="s">
        <v>84</v>
      </c>
      <c r="B32" s="356"/>
      <c r="C32" s="68">
        <v>0.5</v>
      </c>
      <c r="D32" s="69" t="s">
        <v>6</v>
      </c>
      <c r="E32" s="68">
        <v>0.5</v>
      </c>
      <c r="F32" s="69" t="s">
        <v>6</v>
      </c>
      <c r="G32" s="70">
        <v>0.5</v>
      </c>
      <c r="H32" s="69" t="s">
        <v>6</v>
      </c>
      <c r="I32" s="68">
        <v>0.5</v>
      </c>
      <c r="J32" s="69" t="s">
        <v>6</v>
      </c>
      <c r="K32" s="68">
        <v>0.5</v>
      </c>
      <c r="L32" s="69" t="s">
        <v>6</v>
      </c>
      <c r="M32" s="68">
        <v>0.5</v>
      </c>
      <c r="N32" s="69" t="s">
        <v>6</v>
      </c>
      <c r="O32" s="68">
        <v>0.5</v>
      </c>
      <c r="P32" s="80" t="s">
        <v>6</v>
      </c>
      <c r="Q32" s="178">
        <f>C32+E32+G32+I32+K32+M32+O32</f>
        <v>3.5</v>
      </c>
      <c r="R32" s="104" t="str">
        <f>IF(AB32=0,"Yes","No")</f>
        <v>Yes</v>
      </c>
      <c r="S32" s="105" t="str">
        <f>IF(Q32 &gt;= 3.5,"Yes","No")</f>
        <v>Yes</v>
      </c>
      <c r="T32" s="47">
        <f>C32</f>
        <v>0.5</v>
      </c>
      <c r="U32" s="47">
        <f>E32</f>
        <v>0.5</v>
      </c>
      <c r="V32" s="47">
        <f>G32</f>
        <v>0.5</v>
      </c>
      <c r="W32" s="47">
        <f>I32</f>
        <v>0.5</v>
      </c>
      <c r="X32" s="47">
        <f>K32</f>
        <v>0.5</v>
      </c>
      <c r="Y32" s="47">
        <f>M32</f>
        <v>0.5</v>
      </c>
      <c r="Z32" s="47">
        <f>O32</f>
        <v>0.5</v>
      </c>
      <c r="AA32" s="47">
        <f>SUM(T32:Z32)</f>
        <v>3.5</v>
      </c>
      <c r="AB32" s="47">
        <f>COUNTIF(T32:Z32,"&lt;.5")</f>
        <v>0</v>
      </c>
    </row>
    <row r="33" spans="1:28" ht="18.75" customHeight="1" thickTop="1">
      <c r="A33" s="335" t="s">
        <v>88</v>
      </c>
      <c r="B33" s="336"/>
      <c r="C33" s="333" t="s">
        <v>32</v>
      </c>
      <c r="D33" s="333"/>
      <c r="E33" s="333" t="s">
        <v>32</v>
      </c>
      <c r="F33" s="333"/>
      <c r="G33" s="333" t="s">
        <v>32</v>
      </c>
      <c r="H33" s="333"/>
      <c r="I33" s="333" t="s">
        <v>32</v>
      </c>
      <c r="J33" s="333"/>
      <c r="K33" s="333" t="s">
        <v>32</v>
      </c>
      <c r="L33" s="333"/>
      <c r="M33" s="333" t="s">
        <v>32</v>
      </c>
      <c r="N33" s="333"/>
      <c r="O33" s="333" t="s">
        <v>32</v>
      </c>
      <c r="P33" s="334"/>
      <c r="Q33" s="358" t="s">
        <v>88</v>
      </c>
      <c r="R33" s="359"/>
      <c r="S33" s="360"/>
    </row>
    <row r="34" spans="1:28" ht="18.75" customHeight="1" thickBot="1">
      <c r="A34" s="341" t="s">
        <v>85</v>
      </c>
      <c r="B34" s="342"/>
      <c r="C34" s="66">
        <v>1</v>
      </c>
      <c r="D34" s="67" t="s">
        <v>6</v>
      </c>
      <c r="E34" s="66">
        <v>1</v>
      </c>
      <c r="F34" s="67" t="s">
        <v>6</v>
      </c>
      <c r="G34" s="66">
        <v>1</v>
      </c>
      <c r="H34" s="67" t="s">
        <v>6</v>
      </c>
      <c r="I34" s="66">
        <v>1</v>
      </c>
      <c r="J34" s="67" t="s">
        <v>8</v>
      </c>
      <c r="K34" s="66">
        <v>1</v>
      </c>
      <c r="L34" s="67" t="s">
        <v>6</v>
      </c>
      <c r="M34" s="66">
        <v>1</v>
      </c>
      <c r="N34" s="67" t="s">
        <v>6</v>
      </c>
      <c r="O34" s="66">
        <v>1</v>
      </c>
      <c r="P34" s="81" t="s">
        <v>6</v>
      </c>
      <c r="Q34" s="179">
        <f>C34+E34+G34+I34+K34+M34+O34</f>
        <v>7</v>
      </c>
      <c r="R34" s="107" t="str">
        <f>IF(AB34=0,"Yes","No")</f>
        <v>Yes</v>
      </c>
      <c r="S34" s="108" t="str">
        <f>IF(Q34 &gt;= 7,"Yes","No")</f>
        <v>Yes</v>
      </c>
      <c r="T34" s="47">
        <f>C34</f>
        <v>1</v>
      </c>
      <c r="U34" s="47">
        <f>E34</f>
        <v>1</v>
      </c>
      <c r="V34" s="47">
        <f>G34</f>
        <v>1</v>
      </c>
      <c r="W34" s="47">
        <f>I34</f>
        <v>1</v>
      </c>
      <c r="X34" s="47">
        <f>K34</f>
        <v>1</v>
      </c>
      <c r="Y34" s="47">
        <f>M34</f>
        <v>1</v>
      </c>
      <c r="Z34" s="47">
        <f>O34</f>
        <v>1</v>
      </c>
      <c r="AA34" s="47">
        <f>SUM(T34:Z34)</f>
        <v>7</v>
      </c>
      <c r="AB34" s="47">
        <f>COUNTIF(T34:Z34,"&lt;1")</f>
        <v>0</v>
      </c>
    </row>
    <row r="35" spans="1:28" ht="13.5" customHeight="1" thickTop="1">
      <c r="A35" s="357" t="s">
        <v>134</v>
      </c>
      <c r="B35" s="357"/>
      <c r="C35" s="357"/>
      <c r="D35" s="357"/>
      <c r="E35" s="357"/>
      <c r="F35" s="357"/>
      <c r="G35" s="357"/>
      <c r="H35" s="357"/>
    </row>
    <row r="36" spans="1:28" ht="13.5" customHeight="1">
      <c r="A36" s="47" t="s">
        <v>136</v>
      </c>
      <c r="B36" s="47"/>
      <c r="F36" s="47"/>
      <c r="H36" s="47"/>
    </row>
  </sheetData>
  <sheetProtection sheet="1" objects="1" scenarios="1"/>
  <mergeCells count="162">
    <mergeCell ref="A35:H35"/>
    <mergeCell ref="Q33:S33"/>
    <mergeCell ref="Q31:S31"/>
    <mergeCell ref="Q29:S29"/>
    <mergeCell ref="Q14:S14"/>
    <mergeCell ref="Q11:S11"/>
    <mergeCell ref="A1:S1"/>
    <mergeCell ref="O12:P12"/>
    <mergeCell ref="A28:B28"/>
    <mergeCell ref="A3:B3"/>
    <mergeCell ref="A4:B4"/>
    <mergeCell ref="A5:B5"/>
    <mergeCell ref="A6:B6"/>
    <mergeCell ref="A8:B8"/>
    <mergeCell ref="A10:B10"/>
    <mergeCell ref="A7:B7"/>
    <mergeCell ref="A9:B9"/>
    <mergeCell ref="O24:P24"/>
    <mergeCell ref="G3:H3"/>
    <mergeCell ref="I3:J3"/>
    <mergeCell ref="K3:L3"/>
    <mergeCell ref="M3:N3"/>
    <mergeCell ref="M10:N10"/>
    <mergeCell ref="I16:J16"/>
    <mergeCell ref="G5:H5"/>
    <mergeCell ref="G4:H4"/>
    <mergeCell ref="G8:H8"/>
    <mergeCell ref="G10:H10"/>
    <mergeCell ref="A11:B11"/>
    <mergeCell ref="G12:H12"/>
    <mergeCell ref="A30:B30"/>
    <mergeCell ref="A31:B31"/>
    <mergeCell ref="A32:B32"/>
    <mergeCell ref="G24:H24"/>
    <mergeCell ref="A33:B33"/>
    <mergeCell ref="C11:D11"/>
    <mergeCell ref="A12:B12"/>
    <mergeCell ref="A29:B29"/>
    <mergeCell ref="A34:B34"/>
    <mergeCell ref="C12:D12"/>
    <mergeCell ref="E12:F12"/>
    <mergeCell ref="C24:D24"/>
    <mergeCell ref="C29:D29"/>
    <mergeCell ref="A14:B14"/>
    <mergeCell ref="A15:B15"/>
    <mergeCell ref="E33:F33"/>
    <mergeCell ref="A13:B13"/>
    <mergeCell ref="O29:P29"/>
    <mergeCell ref="C31:D31"/>
    <mergeCell ref="O31:P31"/>
    <mergeCell ref="C33:D33"/>
    <mergeCell ref="O33:P33"/>
    <mergeCell ref="M33:N33"/>
    <mergeCell ref="K33:L33"/>
    <mergeCell ref="I33:J33"/>
    <mergeCell ref="G33:H33"/>
    <mergeCell ref="M31:N31"/>
    <mergeCell ref="M29:N29"/>
    <mergeCell ref="I29:J29"/>
    <mergeCell ref="G29:H29"/>
    <mergeCell ref="E29:F29"/>
    <mergeCell ref="O11:P11"/>
    <mergeCell ref="C16:D16"/>
    <mergeCell ref="O16:P16"/>
    <mergeCell ref="C18:D18"/>
    <mergeCell ref="O18:P18"/>
    <mergeCell ref="C20:D20"/>
    <mergeCell ref="O20:P20"/>
    <mergeCell ref="C22:D22"/>
    <mergeCell ref="O22:P22"/>
    <mergeCell ref="G16:H16"/>
    <mergeCell ref="M16:N16"/>
    <mergeCell ref="K16:L16"/>
    <mergeCell ref="M22:N22"/>
    <mergeCell ref="K22:L22"/>
    <mergeCell ref="I12:J12"/>
    <mergeCell ref="K12:L12"/>
    <mergeCell ref="M12:N12"/>
    <mergeCell ref="I10:J10"/>
    <mergeCell ref="I9:J9"/>
    <mergeCell ref="I7:J7"/>
    <mergeCell ref="I6:J6"/>
    <mergeCell ref="I5:J5"/>
    <mergeCell ref="I4:J4"/>
    <mergeCell ref="M4:N4"/>
    <mergeCell ref="K10:L10"/>
    <mergeCell ref="K9:L9"/>
    <mergeCell ref="K7:L7"/>
    <mergeCell ref="K6:L6"/>
    <mergeCell ref="K5:L5"/>
    <mergeCell ref="S3:S10"/>
    <mergeCell ref="R3:R10"/>
    <mergeCell ref="E4:F4"/>
    <mergeCell ref="E5:F5"/>
    <mergeCell ref="E6:F6"/>
    <mergeCell ref="E7:F7"/>
    <mergeCell ref="E9:F9"/>
    <mergeCell ref="E10:F10"/>
    <mergeCell ref="E3:F3"/>
    <mergeCell ref="E8:F8"/>
    <mergeCell ref="M9:N9"/>
    <mergeCell ref="M7:N7"/>
    <mergeCell ref="M6:N6"/>
    <mergeCell ref="M5:N5"/>
    <mergeCell ref="M8:N8"/>
    <mergeCell ref="O3:P3"/>
    <mergeCell ref="O4:P4"/>
    <mergeCell ref="O5:P5"/>
    <mergeCell ref="O6:P6"/>
    <mergeCell ref="O7:P7"/>
    <mergeCell ref="O8:P8"/>
    <mergeCell ref="O9:P9"/>
    <mergeCell ref="O10:P10"/>
    <mergeCell ref="Q3:Q10"/>
    <mergeCell ref="C3:D3"/>
    <mergeCell ref="C4:D4"/>
    <mergeCell ref="C5:D5"/>
    <mergeCell ref="C6:D6"/>
    <mergeCell ref="C7:D7"/>
    <mergeCell ref="C8:D8"/>
    <mergeCell ref="C9:D9"/>
    <mergeCell ref="C10:D10"/>
    <mergeCell ref="K31:L31"/>
    <mergeCell ref="K4:L4"/>
    <mergeCell ref="G9:H9"/>
    <mergeCell ref="G7:H7"/>
    <mergeCell ref="G6:H6"/>
    <mergeCell ref="I22:J22"/>
    <mergeCell ref="G22:H22"/>
    <mergeCell ref="I8:J8"/>
    <mergeCell ref="K8:L8"/>
    <mergeCell ref="E31:F31"/>
    <mergeCell ref="G31:H31"/>
    <mergeCell ref="I31:J31"/>
    <mergeCell ref="I18:J18"/>
    <mergeCell ref="G18:H18"/>
    <mergeCell ref="E22:F22"/>
    <mergeCell ref="K29:L29"/>
    <mergeCell ref="A2:S2"/>
    <mergeCell ref="M18:N18"/>
    <mergeCell ref="K18:L18"/>
    <mergeCell ref="M11:N11"/>
    <mergeCell ref="K11:L11"/>
    <mergeCell ref="I11:J11"/>
    <mergeCell ref="G11:H11"/>
    <mergeCell ref="E11:F11"/>
    <mergeCell ref="M24:N24"/>
    <mergeCell ref="K24:L24"/>
    <mergeCell ref="I24:J24"/>
    <mergeCell ref="E18:F18"/>
    <mergeCell ref="E24:F24"/>
    <mergeCell ref="M20:N20"/>
    <mergeCell ref="K20:L20"/>
    <mergeCell ref="I20:J20"/>
    <mergeCell ref="G20:H20"/>
    <mergeCell ref="E20:F20"/>
    <mergeCell ref="A16:B17"/>
    <mergeCell ref="A18:B19"/>
    <mergeCell ref="A20:B21"/>
    <mergeCell ref="A22:B23"/>
    <mergeCell ref="A24:B25"/>
    <mergeCell ref="E16:F16"/>
  </mergeCells>
  <conditionalFormatting sqref="S30 S32 S34 Q26:S27 S13 A26:A27 S19 S25 S23">
    <cfRule type="cellIs" dxfId="111" priority="28" operator="equal">
      <formula>"No"</formula>
    </cfRule>
  </conditionalFormatting>
  <conditionalFormatting sqref="R13">
    <cfRule type="cellIs" dxfId="110" priority="15" operator="equal">
      <formula>"No"</formula>
    </cfRule>
  </conditionalFormatting>
  <conditionalFormatting sqref="R13">
    <cfRule type="cellIs" dxfId="109" priority="14" operator="equal">
      <formula>"No"</formula>
    </cfRule>
  </conditionalFormatting>
  <conditionalFormatting sqref="S12">
    <cfRule type="cellIs" dxfId="108" priority="13" operator="equal">
      <formula>"No"</formula>
    </cfRule>
  </conditionalFormatting>
  <conditionalFormatting sqref="S13">
    <cfRule type="cellIs" dxfId="107" priority="12" operator="equal">
      <formula>"No"</formula>
    </cfRule>
  </conditionalFormatting>
  <conditionalFormatting sqref="S13">
    <cfRule type="cellIs" dxfId="106" priority="11" operator="equal">
      <formula>"No"</formula>
    </cfRule>
  </conditionalFormatting>
  <conditionalFormatting sqref="R34">
    <cfRule type="cellIs" dxfId="105" priority="1" operator="equal">
      <formula>"No"</formula>
    </cfRule>
  </conditionalFormatting>
  <conditionalFormatting sqref="S18">
    <cfRule type="cellIs" dxfId="104" priority="9" operator="equal">
      <formula>"No"</formula>
    </cfRule>
  </conditionalFormatting>
  <conditionalFormatting sqref="S22">
    <cfRule type="cellIs" dxfId="103" priority="7" operator="equal">
      <formula>"No"</formula>
    </cfRule>
  </conditionalFormatting>
  <conditionalFormatting sqref="S24">
    <cfRule type="cellIs" dxfId="102" priority="6" operator="equal">
      <formula>"No"</formula>
    </cfRule>
  </conditionalFormatting>
  <conditionalFormatting sqref="R12">
    <cfRule type="cellIs" dxfId="101" priority="5" operator="equal">
      <formula>"No"</formula>
    </cfRule>
  </conditionalFormatting>
  <conditionalFormatting sqref="R15:S15">
    <cfRule type="cellIs" dxfId="100" priority="4" operator="equal">
      <formula>"No"</formula>
    </cfRule>
  </conditionalFormatting>
  <conditionalFormatting sqref="R30">
    <cfRule type="cellIs" dxfId="99" priority="3" operator="equal">
      <formula>"No"</formula>
    </cfRule>
  </conditionalFormatting>
  <conditionalFormatting sqref="R32">
    <cfRule type="cellIs" dxfId="98" priority="2" operator="equal">
      <formula>"No"</formula>
    </cfRule>
  </conditionalFormatting>
  <pageMargins left="0.31" right="0.3" top="0.52" bottom="0.53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6"/>
  <sheetViews>
    <sheetView showGridLines="0" zoomScale="90" zoomScaleNormal="90" workbookViewId="0">
      <selection sqref="A1:S1"/>
    </sheetView>
  </sheetViews>
  <sheetFormatPr defaultRowHeight="15"/>
  <cols>
    <col min="1" max="1" width="9.140625" style="47"/>
    <col min="2" max="2" width="17.85546875" style="47" customWidth="1"/>
    <col min="3" max="4" width="9.140625" style="47" customWidth="1"/>
    <col min="5" max="5" width="9.140625" style="1"/>
    <col min="6" max="6" width="9" style="47" customWidth="1"/>
    <col min="7" max="7" width="9.140625" style="1"/>
    <col min="8" max="8" width="9.140625" style="47"/>
    <col min="9" max="9" width="9.140625" style="1"/>
    <col min="10" max="10" width="9.140625" style="47" customWidth="1"/>
    <col min="11" max="11" width="9.140625" style="1"/>
    <col min="12" max="12" width="9.140625" style="47"/>
    <col min="13" max="13" width="9.140625" style="1"/>
    <col min="14" max="14" width="9.140625" style="47"/>
    <col min="15" max="16" width="9.140625" style="47" customWidth="1"/>
    <col min="17" max="19" width="7.42578125" style="1" customWidth="1"/>
    <col min="20" max="28" width="9.140625" style="47" hidden="1" customWidth="1"/>
    <col min="29" max="16384" width="9.140625" style="47"/>
  </cols>
  <sheetData>
    <row r="1" spans="1:28" ht="15" customHeight="1">
      <c r="A1" s="373" t="s">
        <v>110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</row>
    <row r="2" spans="1:28" ht="15" customHeight="1" thickBot="1">
      <c r="A2" s="277" t="s">
        <v>109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</row>
    <row r="3" spans="1:28" ht="18" customHeight="1" thickTop="1">
      <c r="A3" s="377" t="s">
        <v>86</v>
      </c>
      <c r="B3" s="378"/>
      <c r="C3" s="303" t="s">
        <v>76</v>
      </c>
      <c r="D3" s="303"/>
      <c r="E3" s="303" t="s">
        <v>0</v>
      </c>
      <c r="F3" s="303"/>
      <c r="G3" s="303" t="s">
        <v>1</v>
      </c>
      <c r="H3" s="303"/>
      <c r="I3" s="303" t="s">
        <v>2</v>
      </c>
      <c r="J3" s="303"/>
      <c r="K3" s="303" t="s">
        <v>3</v>
      </c>
      <c r="L3" s="303"/>
      <c r="M3" s="303" t="s">
        <v>4</v>
      </c>
      <c r="N3" s="303"/>
      <c r="O3" s="303" t="s">
        <v>75</v>
      </c>
      <c r="P3" s="316"/>
      <c r="Q3" s="320" t="s">
        <v>79</v>
      </c>
      <c r="R3" s="313" t="s">
        <v>93</v>
      </c>
      <c r="S3" s="310" t="s">
        <v>92</v>
      </c>
    </row>
    <row r="4" spans="1:28" ht="18" customHeight="1">
      <c r="A4" s="379" t="s">
        <v>80</v>
      </c>
      <c r="B4" s="380"/>
      <c r="C4" s="304"/>
      <c r="D4" s="304"/>
      <c r="E4" s="306"/>
      <c r="F4" s="304"/>
      <c r="G4" s="304"/>
      <c r="H4" s="304"/>
      <c r="I4" s="304"/>
      <c r="J4" s="304"/>
      <c r="K4" s="306"/>
      <c r="L4" s="304"/>
      <c r="M4" s="304"/>
      <c r="N4" s="304"/>
      <c r="O4" s="306"/>
      <c r="P4" s="317"/>
      <c r="Q4" s="321"/>
      <c r="R4" s="314"/>
      <c r="S4" s="311"/>
    </row>
    <row r="5" spans="1:28" ht="18" customHeight="1">
      <c r="A5" s="381" t="s">
        <v>87</v>
      </c>
      <c r="B5" s="382"/>
      <c r="C5" s="304"/>
      <c r="D5" s="304"/>
      <c r="E5" s="306"/>
      <c r="F5" s="304"/>
      <c r="G5" s="304"/>
      <c r="H5" s="304"/>
      <c r="I5" s="304"/>
      <c r="J5" s="304"/>
      <c r="K5" s="306"/>
      <c r="L5" s="304"/>
      <c r="M5" s="304"/>
      <c r="N5" s="304"/>
      <c r="O5" s="304"/>
      <c r="P5" s="317"/>
      <c r="Q5" s="321"/>
      <c r="R5" s="314"/>
      <c r="S5" s="311"/>
    </row>
    <row r="6" spans="1:28" ht="18" customHeight="1">
      <c r="A6" s="379" t="s">
        <v>81</v>
      </c>
      <c r="B6" s="380"/>
      <c r="C6" s="304"/>
      <c r="D6" s="304"/>
      <c r="E6" s="306"/>
      <c r="F6" s="304"/>
      <c r="G6" s="304"/>
      <c r="H6" s="304"/>
      <c r="I6" s="304"/>
      <c r="J6" s="304"/>
      <c r="K6" s="323"/>
      <c r="L6" s="324"/>
      <c r="M6" s="304"/>
      <c r="N6" s="304"/>
      <c r="O6" s="304"/>
      <c r="P6" s="317"/>
      <c r="Q6" s="321"/>
      <c r="R6" s="314"/>
      <c r="S6" s="311"/>
    </row>
    <row r="7" spans="1:28" ht="18" customHeight="1">
      <c r="A7" s="379" t="s">
        <v>81</v>
      </c>
      <c r="B7" s="380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17"/>
      <c r="Q7" s="321"/>
      <c r="R7" s="314"/>
      <c r="S7" s="311"/>
    </row>
    <row r="8" spans="1:28" ht="18" customHeight="1">
      <c r="A8" s="381" t="s">
        <v>83</v>
      </c>
      <c r="B8" s="382"/>
      <c r="C8" s="304"/>
      <c r="D8" s="304"/>
      <c r="E8" s="306"/>
      <c r="F8" s="304"/>
      <c r="G8" s="304"/>
      <c r="H8" s="304"/>
      <c r="I8" s="304"/>
      <c r="J8" s="304"/>
      <c r="K8" s="304"/>
      <c r="L8" s="304"/>
      <c r="M8" s="304"/>
      <c r="N8" s="304"/>
      <c r="O8" s="323"/>
      <c r="P8" s="319"/>
      <c r="Q8" s="321"/>
      <c r="R8" s="314"/>
      <c r="S8" s="311"/>
    </row>
    <row r="9" spans="1:28" ht="18" customHeight="1">
      <c r="A9" s="385"/>
      <c r="B9" s="386"/>
      <c r="C9" s="304"/>
      <c r="D9" s="304"/>
      <c r="E9" s="306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17"/>
      <c r="Q9" s="321"/>
      <c r="R9" s="314"/>
      <c r="S9" s="311"/>
    </row>
    <row r="10" spans="1:28" ht="18" customHeight="1" thickBot="1">
      <c r="A10" s="383" t="s">
        <v>88</v>
      </c>
      <c r="B10" s="38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17"/>
      <c r="Q10" s="322"/>
      <c r="R10" s="315"/>
      <c r="S10" s="312"/>
    </row>
    <row r="11" spans="1:28" ht="19.5" customHeight="1" thickTop="1">
      <c r="A11" s="388" t="s">
        <v>80</v>
      </c>
      <c r="B11" s="389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0"/>
      <c r="P11" s="391"/>
      <c r="Q11" s="392" t="s">
        <v>80</v>
      </c>
      <c r="R11" s="393"/>
      <c r="S11" s="394"/>
    </row>
    <row r="12" spans="1:28" ht="30.75" customHeight="1">
      <c r="A12" s="395" t="s">
        <v>117</v>
      </c>
      <c r="B12" s="396"/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  <c r="O12" s="397"/>
      <c r="P12" s="398"/>
      <c r="Q12" s="232">
        <f>C$13+E$13+G$13+I$13+K$13+M$13+O$13</f>
        <v>0</v>
      </c>
      <c r="R12" s="233" t="str">
        <f>IF(AB13=0,"Yes","No")</f>
        <v>No</v>
      </c>
      <c r="S12" s="272" t="str">
        <f>IF(AND($Q$12&gt;=11,$Q$12&lt;=14),"Yes","No")</f>
        <v>No</v>
      </c>
      <c r="T12" s="1" t="s">
        <v>100</v>
      </c>
      <c r="U12" s="1" t="s">
        <v>94</v>
      </c>
      <c r="V12" s="1" t="s">
        <v>95</v>
      </c>
      <c r="W12" s="83" t="s">
        <v>96</v>
      </c>
      <c r="X12" s="83" t="s">
        <v>97</v>
      </c>
      <c r="Y12" s="83" t="s">
        <v>98</v>
      </c>
      <c r="Z12" s="83" t="s">
        <v>99</v>
      </c>
    </row>
    <row r="13" spans="1:28" ht="15" customHeight="1" thickBot="1">
      <c r="A13" s="399"/>
      <c r="B13" s="400"/>
      <c r="C13" s="185"/>
      <c r="D13" s="186" t="s">
        <v>7</v>
      </c>
      <c r="E13" s="185"/>
      <c r="F13" s="186" t="s">
        <v>7</v>
      </c>
      <c r="G13" s="185"/>
      <c r="H13" s="186" t="s">
        <v>7</v>
      </c>
      <c r="I13" s="185"/>
      <c r="J13" s="186" t="s">
        <v>7</v>
      </c>
      <c r="K13" s="185"/>
      <c r="L13" s="186" t="s">
        <v>7</v>
      </c>
      <c r="M13" s="185"/>
      <c r="N13" s="186" t="s">
        <v>7</v>
      </c>
      <c r="O13" s="231"/>
      <c r="P13" s="187" t="s">
        <v>7</v>
      </c>
      <c r="Q13" s="234" t="s">
        <v>7</v>
      </c>
      <c r="R13" s="189"/>
      <c r="S13" s="190"/>
      <c r="T13" s="1">
        <f>C13</f>
        <v>0</v>
      </c>
      <c r="U13" s="1">
        <f>E13</f>
        <v>0</v>
      </c>
      <c r="V13" s="1">
        <f>G13</f>
        <v>0</v>
      </c>
      <c r="W13" s="1">
        <f>I13</f>
        <v>0</v>
      </c>
      <c r="X13" s="1">
        <f>K13</f>
        <v>0</v>
      </c>
      <c r="Y13" s="1">
        <f>M13</f>
        <v>0</v>
      </c>
      <c r="Z13" s="1">
        <f>O13</f>
        <v>0</v>
      </c>
      <c r="AA13" s="47">
        <f>COUNTIFS(T13:Z13,"&gt;=1")</f>
        <v>0</v>
      </c>
      <c r="AB13" s="47">
        <f>COUNTIF(T13:Z13,"&lt;1")</f>
        <v>7</v>
      </c>
    </row>
    <row r="14" spans="1:28" ht="19.5" customHeight="1" thickTop="1">
      <c r="A14" s="388" t="s">
        <v>133</v>
      </c>
      <c r="B14" s="389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2"/>
      <c r="Q14" s="401" t="s">
        <v>81</v>
      </c>
      <c r="R14" s="402"/>
      <c r="S14" s="403"/>
    </row>
    <row r="15" spans="1:28" ht="30" customHeight="1">
      <c r="A15" s="404" t="s">
        <v>82</v>
      </c>
      <c r="B15" s="405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4"/>
      <c r="Q15" s="235">
        <f>Q16+Q18+Q20+Q22+Q24</f>
        <v>0</v>
      </c>
      <c r="R15" s="236" t="str">
        <f>IF(AB28=0,"Yes","No")</f>
        <v>No</v>
      </c>
      <c r="S15" s="237" t="str">
        <f>IF(Q15&gt;=5.25,"Yes","No")</f>
        <v>No</v>
      </c>
    </row>
    <row r="16" spans="1:28">
      <c r="A16" s="406" t="s">
        <v>132</v>
      </c>
      <c r="B16" s="407"/>
      <c r="C16" s="410"/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O16" s="410"/>
      <c r="P16" s="411"/>
      <c r="Q16" s="238">
        <f>C$17+E$17+G$17+I$17+K$17+M$17+O$17</f>
        <v>0</v>
      </c>
      <c r="R16" s="239" t="s">
        <v>101</v>
      </c>
      <c r="S16" s="260" t="str">
        <f>IF($Q$16 &gt;= 0.5,"Yes","No")</f>
        <v>No</v>
      </c>
    </row>
    <row r="17" spans="1:28">
      <c r="A17" s="408"/>
      <c r="B17" s="409"/>
      <c r="C17" s="255"/>
      <c r="D17" s="200" t="s">
        <v>6</v>
      </c>
      <c r="E17" s="255"/>
      <c r="F17" s="200" t="s">
        <v>6</v>
      </c>
      <c r="G17" s="255"/>
      <c r="H17" s="200" t="s">
        <v>6</v>
      </c>
      <c r="I17" s="255"/>
      <c r="J17" s="200" t="s">
        <v>6</v>
      </c>
      <c r="K17" s="255"/>
      <c r="L17" s="200" t="s">
        <v>6</v>
      </c>
      <c r="M17" s="255"/>
      <c r="N17" s="200" t="s">
        <v>6</v>
      </c>
      <c r="O17" s="255"/>
      <c r="P17" s="201" t="s">
        <v>6</v>
      </c>
      <c r="Q17" s="240" t="s">
        <v>6</v>
      </c>
      <c r="R17" s="241"/>
      <c r="S17" s="242"/>
    </row>
    <row r="18" spans="1:28">
      <c r="A18" s="412" t="s">
        <v>102</v>
      </c>
      <c r="B18" s="413"/>
      <c r="C18" s="397"/>
      <c r="D18" s="415"/>
      <c r="E18" s="397"/>
      <c r="F18" s="415"/>
      <c r="G18" s="397"/>
      <c r="H18" s="397"/>
      <c r="I18" s="397"/>
      <c r="J18" s="397"/>
      <c r="K18" s="397"/>
      <c r="L18" s="397"/>
      <c r="M18" s="397"/>
      <c r="N18" s="397"/>
      <c r="O18" s="397"/>
      <c r="P18" s="416"/>
      <c r="Q18" s="243">
        <f>C$19+E$19+G$19+I$19+K$19+M$19+O$19</f>
        <v>0</v>
      </c>
      <c r="R18" s="233" t="s">
        <v>101</v>
      </c>
      <c r="S18" s="205" t="str">
        <f>IF($Q$18 &gt;= 0.75,"Yes","No")</f>
        <v>No</v>
      </c>
    </row>
    <row r="19" spans="1:28">
      <c r="A19" s="414"/>
      <c r="B19" s="413"/>
      <c r="C19" s="255"/>
      <c r="D19" s="147" t="s">
        <v>6</v>
      </c>
      <c r="E19" s="255"/>
      <c r="F19" s="147" t="s">
        <v>6</v>
      </c>
      <c r="G19" s="255"/>
      <c r="H19" s="147" t="s">
        <v>6</v>
      </c>
      <c r="I19" s="255"/>
      <c r="J19" s="147" t="s">
        <v>6</v>
      </c>
      <c r="K19" s="255"/>
      <c r="L19" s="147" t="s">
        <v>6</v>
      </c>
      <c r="M19" s="255"/>
      <c r="N19" s="147" t="s">
        <v>6</v>
      </c>
      <c r="O19" s="255"/>
      <c r="P19" s="206" t="s">
        <v>6</v>
      </c>
      <c r="Q19" s="244" t="s">
        <v>6</v>
      </c>
      <c r="R19" s="233"/>
      <c r="S19" s="205"/>
    </row>
    <row r="20" spans="1:28" ht="15" customHeight="1">
      <c r="A20" s="412" t="s">
        <v>103</v>
      </c>
      <c r="B20" s="413"/>
      <c r="C20" s="397"/>
      <c r="D20" s="397"/>
      <c r="E20" s="397"/>
      <c r="F20" s="397"/>
      <c r="G20" s="397"/>
      <c r="H20" s="397"/>
      <c r="I20" s="397"/>
      <c r="J20" s="397"/>
      <c r="K20" s="417"/>
      <c r="L20" s="415"/>
      <c r="M20" s="397"/>
      <c r="N20" s="397"/>
      <c r="O20" s="397"/>
      <c r="P20" s="398"/>
      <c r="Q20" s="243">
        <f>C$21+E$21+G$21+I$21+K$21+M$21+O$21</f>
        <v>0</v>
      </c>
      <c r="R20" s="245" t="s">
        <v>101</v>
      </c>
      <c r="S20" s="261" t="str">
        <f>IF($Q$20 &gt;= 0.5,"Yes","No")</f>
        <v>No</v>
      </c>
    </row>
    <row r="21" spans="1:28">
      <c r="A21" s="414"/>
      <c r="B21" s="413"/>
      <c r="C21" s="255"/>
      <c r="D21" s="147" t="s">
        <v>6</v>
      </c>
      <c r="E21" s="255"/>
      <c r="F21" s="147" t="s">
        <v>6</v>
      </c>
      <c r="G21" s="255"/>
      <c r="H21" s="147" t="s">
        <v>6</v>
      </c>
      <c r="I21" s="255"/>
      <c r="J21" s="147" t="s">
        <v>6</v>
      </c>
      <c r="K21" s="255"/>
      <c r="L21" s="147" t="s">
        <v>6</v>
      </c>
      <c r="M21" s="255"/>
      <c r="N21" s="147" t="s">
        <v>6</v>
      </c>
      <c r="O21" s="255"/>
      <c r="P21" s="206" t="s">
        <v>6</v>
      </c>
      <c r="Q21" s="244" t="s">
        <v>6</v>
      </c>
      <c r="R21" s="241"/>
      <c r="S21" s="212"/>
    </row>
    <row r="22" spans="1:28" ht="15" customHeight="1">
      <c r="A22" s="412" t="s">
        <v>104</v>
      </c>
      <c r="B22" s="413"/>
      <c r="C22" s="397"/>
      <c r="D22" s="397"/>
      <c r="E22" s="397"/>
      <c r="F22" s="397"/>
      <c r="G22" s="397"/>
      <c r="H22" s="397"/>
      <c r="I22" s="397"/>
      <c r="J22" s="397"/>
      <c r="K22" s="397"/>
      <c r="L22" s="397"/>
      <c r="M22" s="397"/>
      <c r="N22" s="397"/>
      <c r="O22" s="397"/>
      <c r="P22" s="398"/>
      <c r="Q22" s="246">
        <f>C$23+E$23+G$23+I$23+K$23+M$23+O$23</f>
        <v>0</v>
      </c>
      <c r="R22" s="245" t="s">
        <v>101</v>
      </c>
      <c r="S22" s="210" t="str">
        <f>IF($Q$22 &gt;= 0.5,"Yes","No")</f>
        <v>No</v>
      </c>
    </row>
    <row r="23" spans="1:28">
      <c r="A23" s="414"/>
      <c r="B23" s="413"/>
      <c r="C23" s="255"/>
      <c r="D23" s="147" t="s">
        <v>6</v>
      </c>
      <c r="E23" s="255"/>
      <c r="F23" s="147" t="s">
        <v>6</v>
      </c>
      <c r="G23" s="255"/>
      <c r="H23" s="147" t="s">
        <v>6</v>
      </c>
      <c r="I23" s="255"/>
      <c r="J23" s="147" t="s">
        <v>6</v>
      </c>
      <c r="K23" s="255"/>
      <c r="L23" s="147" t="s">
        <v>6</v>
      </c>
      <c r="M23" s="255"/>
      <c r="N23" s="147" t="s">
        <v>6</v>
      </c>
      <c r="O23" s="255"/>
      <c r="P23" s="206" t="s">
        <v>6</v>
      </c>
      <c r="Q23" s="247" t="s">
        <v>6</v>
      </c>
      <c r="R23" s="241"/>
      <c r="S23" s="212"/>
    </row>
    <row r="24" spans="1:28">
      <c r="A24" s="412" t="s">
        <v>65</v>
      </c>
      <c r="B24" s="413"/>
      <c r="C24" s="39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8"/>
      <c r="Q24" s="248">
        <f>C$25+E$25+G$25+I$25+K$25+M$25+O$25</f>
        <v>0</v>
      </c>
      <c r="R24" s="245" t="s">
        <v>101</v>
      </c>
      <c r="S24" s="210" t="str">
        <f>IF(Q23 &gt;= 0.5,"Yes","No")</f>
        <v>Yes</v>
      </c>
    </row>
    <row r="25" spans="1:28">
      <c r="A25" s="421"/>
      <c r="B25" s="422"/>
      <c r="C25" s="255"/>
      <c r="D25" s="214" t="s">
        <v>6</v>
      </c>
      <c r="E25" s="255"/>
      <c r="F25" s="214" t="s">
        <v>6</v>
      </c>
      <c r="G25" s="255"/>
      <c r="H25" s="214" t="s">
        <v>6</v>
      </c>
      <c r="I25" s="255"/>
      <c r="J25" s="214" t="s">
        <v>6</v>
      </c>
      <c r="K25" s="255"/>
      <c r="L25" s="214" t="s">
        <v>6</v>
      </c>
      <c r="M25" s="255"/>
      <c r="N25" s="214" t="s">
        <v>6</v>
      </c>
      <c r="O25" s="255"/>
      <c r="P25" s="215" t="s">
        <v>6</v>
      </c>
      <c r="Q25" s="240" t="s">
        <v>6</v>
      </c>
      <c r="R25" s="241"/>
      <c r="S25" s="212"/>
    </row>
    <row r="26" spans="1:28" ht="15" customHeight="1">
      <c r="A26" s="216" t="s">
        <v>106</v>
      </c>
      <c r="B26" s="217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9"/>
      <c r="R26" s="219"/>
      <c r="S26" s="220"/>
    </row>
    <row r="27" spans="1:28" ht="15" customHeight="1">
      <c r="A27" s="221">
        <f>IF(Q15&lt;=5.25,5.25-Q15,0)</f>
        <v>5.25</v>
      </c>
      <c r="B27" s="222" t="s">
        <v>6</v>
      </c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4"/>
      <c r="R27" s="224"/>
      <c r="S27" s="225"/>
    </row>
    <row r="28" spans="1:28" ht="18.75" customHeight="1" thickBot="1">
      <c r="A28" s="418" t="s">
        <v>105</v>
      </c>
      <c r="B28" s="419"/>
      <c r="C28" s="257">
        <f>C17+C19 + C21+ C23+ C25</f>
        <v>0</v>
      </c>
      <c r="D28" s="186" t="s">
        <v>6</v>
      </c>
      <c r="E28" s="257">
        <f>E17+E19 + E21+ E23+ E25</f>
        <v>0</v>
      </c>
      <c r="F28" s="186" t="s">
        <v>6</v>
      </c>
      <c r="G28" s="257">
        <f>G17+G19 + G21+ G23+ G25</f>
        <v>0</v>
      </c>
      <c r="H28" s="186" t="s">
        <v>6</v>
      </c>
      <c r="I28" s="257">
        <f>I17+I19 + I21+ I23+ I25</f>
        <v>0</v>
      </c>
      <c r="J28" s="186" t="s">
        <v>6</v>
      </c>
      <c r="K28" s="257">
        <f>K17+K19 + K21+ K23+ K25</f>
        <v>0</v>
      </c>
      <c r="L28" s="186" t="s">
        <v>6</v>
      </c>
      <c r="M28" s="257">
        <f>M17+M19 + M21+ M23+ M25</f>
        <v>0</v>
      </c>
      <c r="N28" s="186" t="s">
        <v>6</v>
      </c>
      <c r="O28" s="257">
        <f>O17+O19 + O21+ O23+ O25</f>
        <v>0</v>
      </c>
      <c r="P28" s="187" t="s">
        <v>6</v>
      </c>
      <c r="Q28" s="226"/>
      <c r="R28" s="227"/>
      <c r="S28" s="228"/>
      <c r="T28" s="96">
        <f>C28</f>
        <v>0</v>
      </c>
      <c r="U28" s="47">
        <f>E28</f>
        <v>0</v>
      </c>
      <c r="V28" s="47">
        <f>G28</f>
        <v>0</v>
      </c>
      <c r="W28" s="47">
        <f>I28</f>
        <v>0</v>
      </c>
      <c r="X28" s="47">
        <f>K28</f>
        <v>0</v>
      </c>
      <c r="Y28" s="47">
        <f>M28</f>
        <v>0</v>
      </c>
      <c r="Z28" s="47">
        <f>O28</f>
        <v>0</v>
      </c>
      <c r="AA28" s="96">
        <f>SUM(T28:Z28)</f>
        <v>0</v>
      </c>
      <c r="AB28" s="47">
        <f>COUNTIF(T28:Z28,"&lt;.75")</f>
        <v>7</v>
      </c>
    </row>
    <row r="29" spans="1:28" ht="19.5" customHeight="1" thickTop="1">
      <c r="A29" s="388" t="s">
        <v>87</v>
      </c>
      <c r="B29" s="389"/>
      <c r="C29" s="420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3"/>
      <c r="Q29" s="392" t="s">
        <v>108</v>
      </c>
      <c r="R29" s="393"/>
      <c r="S29" s="394"/>
    </row>
    <row r="30" spans="1:28" ht="32.25" customHeight="1" thickBot="1">
      <c r="A30" s="424" t="s">
        <v>118</v>
      </c>
      <c r="B30" s="425"/>
      <c r="C30" s="185"/>
      <c r="D30" s="186" t="s">
        <v>7</v>
      </c>
      <c r="E30" s="185"/>
      <c r="F30" s="186" t="s">
        <v>7</v>
      </c>
      <c r="G30" s="185"/>
      <c r="H30" s="186" t="s">
        <v>7</v>
      </c>
      <c r="I30" s="185"/>
      <c r="J30" s="186" t="s">
        <v>7</v>
      </c>
      <c r="K30" s="185"/>
      <c r="L30" s="186" t="s">
        <v>7</v>
      </c>
      <c r="M30" s="185"/>
      <c r="N30" s="186" t="s">
        <v>7</v>
      </c>
      <c r="O30" s="185"/>
      <c r="P30" s="187" t="s">
        <v>7</v>
      </c>
      <c r="Q30" s="262">
        <f>C30+E30+G30+I30+K30+M30+O30</f>
        <v>0</v>
      </c>
      <c r="R30" s="263" t="str">
        <f>IF(AB30=0,"Yes","No")</f>
        <v>No</v>
      </c>
      <c r="S30" s="276" t="str">
        <f>IF(AND(Q30&gt;=11,Q30&lt;=12.5),"Yes","No")</f>
        <v>No</v>
      </c>
      <c r="T30" s="47">
        <f>C30</f>
        <v>0</v>
      </c>
      <c r="U30" s="47">
        <f>E30</f>
        <v>0</v>
      </c>
      <c r="V30" s="47">
        <f>G30</f>
        <v>0</v>
      </c>
      <c r="W30" s="47">
        <f>I30</f>
        <v>0</v>
      </c>
      <c r="X30" s="47">
        <f>K30</f>
        <v>0</v>
      </c>
      <c r="Y30" s="47">
        <f>M30</f>
        <v>0</v>
      </c>
      <c r="Z30" s="47">
        <f>O30</f>
        <v>0</v>
      </c>
      <c r="AA30" s="47">
        <f>SUM(T30:Z30)</f>
        <v>0</v>
      </c>
      <c r="AB30" s="47">
        <f>COUNTIF(T30:Z30,"&lt;1")</f>
        <v>7</v>
      </c>
    </row>
    <row r="31" spans="1:28" ht="19.5" customHeight="1" thickTop="1">
      <c r="A31" s="388" t="s">
        <v>137</v>
      </c>
      <c r="B31" s="389"/>
      <c r="C31" s="420"/>
      <c r="D31" s="420"/>
      <c r="E31" s="420"/>
      <c r="F31" s="420"/>
      <c r="G31" s="426"/>
      <c r="H31" s="420"/>
      <c r="I31" s="420"/>
      <c r="J31" s="420"/>
      <c r="K31" s="420"/>
      <c r="L31" s="420"/>
      <c r="M31" s="420"/>
      <c r="N31" s="420"/>
      <c r="O31" s="420"/>
      <c r="P31" s="423"/>
      <c r="Q31" s="392" t="s">
        <v>107</v>
      </c>
      <c r="R31" s="393"/>
      <c r="S31" s="394"/>
    </row>
    <row r="32" spans="1:28" ht="33" customHeight="1" thickBot="1">
      <c r="A32" s="427" t="s">
        <v>84</v>
      </c>
      <c r="B32" s="428"/>
      <c r="C32" s="185"/>
      <c r="D32" s="186" t="s">
        <v>6</v>
      </c>
      <c r="E32" s="185"/>
      <c r="F32" s="186" t="s">
        <v>6</v>
      </c>
      <c r="G32" s="230"/>
      <c r="H32" s="186" t="s">
        <v>6</v>
      </c>
      <c r="I32" s="185"/>
      <c r="J32" s="186" t="s">
        <v>6</v>
      </c>
      <c r="K32" s="185"/>
      <c r="L32" s="186" t="s">
        <v>6</v>
      </c>
      <c r="M32" s="185"/>
      <c r="N32" s="186" t="s">
        <v>6</v>
      </c>
      <c r="O32" s="185"/>
      <c r="P32" s="187" t="s">
        <v>6</v>
      </c>
      <c r="Q32" s="249">
        <f>C32+E32+G32+I32+K32+M32+O32</f>
        <v>0</v>
      </c>
      <c r="R32" s="189" t="str">
        <f>IF(AB32=0,"Yes","No")</f>
        <v>No</v>
      </c>
      <c r="S32" s="190" t="str">
        <f>IF(Q32 &gt;= 3.5,"Yes","No")</f>
        <v>No</v>
      </c>
      <c r="T32" s="47">
        <f>C32</f>
        <v>0</v>
      </c>
      <c r="U32" s="47">
        <f>E32</f>
        <v>0</v>
      </c>
      <c r="V32" s="47">
        <f>G32</f>
        <v>0</v>
      </c>
      <c r="W32" s="47">
        <f>I32</f>
        <v>0</v>
      </c>
      <c r="X32" s="47">
        <f>K32</f>
        <v>0</v>
      </c>
      <c r="Y32" s="47">
        <f>M32</f>
        <v>0</v>
      </c>
      <c r="Z32" s="47">
        <f>O32</f>
        <v>0</v>
      </c>
      <c r="AA32" s="47">
        <f>SUM(T32:Z32)</f>
        <v>0</v>
      </c>
      <c r="AB32" s="47">
        <f>COUNTIF(T32:Z32,"&lt;.5")</f>
        <v>7</v>
      </c>
    </row>
    <row r="33" spans="1:28" ht="18.75" customHeight="1" thickTop="1">
      <c r="A33" s="388" t="s">
        <v>88</v>
      </c>
      <c r="B33" s="389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3"/>
      <c r="Q33" s="392" t="s">
        <v>88</v>
      </c>
      <c r="R33" s="393"/>
      <c r="S33" s="394"/>
    </row>
    <row r="34" spans="1:28" ht="18.75" customHeight="1" thickBot="1">
      <c r="A34" s="427" t="s">
        <v>85</v>
      </c>
      <c r="B34" s="428"/>
      <c r="C34" s="185"/>
      <c r="D34" s="186" t="s">
        <v>6</v>
      </c>
      <c r="E34" s="185"/>
      <c r="F34" s="186" t="s">
        <v>6</v>
      </c>
      <c r="G34" s="185"/>
      <c r="H34" s="186" t="s">
        <v>6</v>
      </c>
      <c r="I34" s="185"/>
      <c r="J34" s="186" t="s">
        <v>8</v>
      </c>
      <c r="K34" s="185"/>
      <c r="L34" s="186" t="s">
        <v>6</v>
      </c>
      <c r="M34" s="185"/>
      <c r="N34" s="186" t="s">
        <v>6</v>
      </c>
      <c r="O34" s="185"/>
      <c r="P34" s="187" t="s">
        <v>6</v>
      </c>
      <c r="Q34" s="249">
        <f>C34+E34+G34+I34+K34+M34+O34</f>
        <v>0</v>
      </c>
      <c r="R34" s="189" t="str">
        <f>IF(AB34=0,"Yes","No")</f>
        <v>No</v>
      </c>
      <c r="S34" s="190" t="str">
        <f>IF(Q34 &gt;= 7,"Yes","No")</f>
        <v>No</v>
      </c>
      <c r="T34" s="47">
        <f>C34</f>
        <v>0</v>
      </c>
      <c r="U34" s="47">
        <f>E34</f>
        <v>0</v>
      </c>
      <c r="V34" s="47">
        <f>G34</f>
        <v>0</v>
      </c>
      <c r="W34" s="47">
        <f>I34</f>
        <v>0</v>
      </c>
      <c r="X34" s="47">
        <f>K34</f>
        <v>0</v>
      </c>
      <c r="Y34" s="47">
        <f>M34</f>
        <v>0</v>
      </c>
      <c r="Z34" s="47">
        <f>O34</f>
        <v>0</v>
      </c>
      <c r="AA34" s="47">
        <f>SUM(T34:Z34)</f>
        <v>0</v>
      </c>
      <c r="AB34" s="47">
        <f>COUNTIF(T34:Z34,"&lt;1")</f>
        <v>7</v>
      </c>
    </row>
    <row r="35" spans="1:28" ht="13.5" customHeight="1" thickTop="1">
      <c r="A35" s="357" t="s">
        <v>134</v>
      </c>
      <c r="B35" s="357"/>
      <c r="C35" s="357"/>
      <c r="D35" s="357"/>
      <c r="E35" s="357"/>
      <c r="F35" s="357"/>
      <c r="G35" s="357"/>
      <c r="H35" s="357"/>
    </row>
    <row r="36" spans="1:28" ht="13.5" customHeight="1">
      <c r="A36" s="47" t="s">
        <v>136</v>
      </c>
    </row>
  </sheetData>
  <sheetProtection sheet="1" objects="1" scenarios="1"/>
  <mergeCells count="162">
    <mergeCell ref="A35:H35"/>
    <mergeCell ref="O33:P33"/>
    <mergeCell ref="Q33:S33"/>
    <mergeCell ref="A34:B34"/>
    <mergeCell ref="O31:P31"/>
    <mergeCell ref="Q31:S31"/>
    <mergeCell ref="A32:B32"/>
    <mergeCell ref="A33:B33"/>
    <mergeCell ref="C33:D33"/>
    <mergeCell ref="E33:F33"/>
    <mergeCell ref="G33:H33"/>
    <mergeCell ref="I33:J33"/>
    <mergeCell ref="K33:L33"/>
    <mergeCell ref="M33:N33"/>
    <mergeCell ref="Q29:S29"/>
    <mergeCell ref="A30:B30"/>
    <mergeCell ref="A31:B31"/>
    <mergeCell ref="C31:D31"/>
    <mergeCell ref="E31:F31"/>
    <mergeCell ref="G31:H31"/>
    <mergeCell ref="I31:J31"/>
    <mergeCell ref="K31:L31"/>
    <mergeCell ref="M31:N31"/>
    <mergeCell ref="M24:N24"/>
    <mergeCell ref="O24:P24"/>
    <mergeCell ref="A28:B28"/>
    <mergeCell ref="A29:B29"/>
    <mergeCell ref="C29:D29"/>
    <mergeCell ref="E29:F29"/>
    <mergeCell ref="G29:H29"/>
    <mergeCell ref="I29:J29"/>
    <mergeCell ref="K29:L29"/>
    <mergeCell ref="M29:N29"/>
    <mergeCell ref="A24:B25"/>
    <mergeCell ref="C24:D24"/>
    <mergeCell ref="E24:F24"/>
    <mergeCell ref="G24:H24"/>
    <mergeCell ref="I24:J24"/>
    <mergeCell ref="K24:L24"/>
    <mergeCell ref="O29:P29"/>
    <mergeCell ref="A22:B23"/>
    <mergeCell ref="C22:D22"/>
    <mergeCell ref="E22:F22"/>
    <mergeCell ref="G22:H22"/>
    <mergeCell ref="I22:J22"/>
    <mergeCell ref="K22:L22"/>
    <mergeCell ref="M22:N22"/>
    <mergeCell ref="O22:P22"/>
    <mergeCell ref="A20:B21"/>
    <mergeCell ref="C20:D20"/>
    <mergeCell ref="E20:F20"/>
    <mergeCell ref="G20:H20"/>
    <mergeCell ref="I20:J20"/>
    <mergeCell ref="K20:L20"/>
    <mergeCell ref="A18:B19"/>
    <mergeCell ref="C18:D18"/>
    <mergeCell ref="E18:F18"/>
    <mergeCell ref="G18:H18"/>
    <mergeCell ref="I18:J18"/>
    <mergeCell ref="K18:L18"/>
    <mergeCell ref="M18:N18"/>
    <mergeCell ref="O18:P18"/>
    <mergeCell ref="M20:N20"/>
    <mergeCell ref="O20:P20"/>
    <mergeCell ref="A13:B13"/>
    <mergeCell ref="A14:B14"/>
    <mergeCell ref="Q14:S14"/>
    <mergeCell ref="A15:B15"/>
    <mergeCell ref="A16:B17"/>
    <mergeCell ref="C16:D16"/>
    <mergeCell ref="E16:F16"/>
    <mergeCell ref="G16:H16"/>
    <mergeCell ref="I16:J16"/>
    <mergeCell ref="K16:L16"/>
    <mergeCell ref="M16:N16"/>
    <mergeCell ref="O16:P16"/>
    <mergeCell ref="Q11:S11"/>
    <mergeCell ref="A12:B12"/>
    <mergeCell ref="C12:D12"/>
    <mergeCell ref="E12:F12"/>
    <mergeCell ref="G12:H12"/>
    <mergeCell ref="I12:J12"/>
    <mergeCell ref="K12:L12"/>
    <mergeCell ref="M12:N12"/>
    <mergeCell ref="O12:P12"/>
    <mergeCell ref="M10:N10"/>
    <mergeCell ref="O10:P10"/>
    <mergeCell ref="A11:B11"/>
    <mergeCell ref="C11:D11"/>
    <mergeCell ref="E11:F11"/>
    <mergeCell ref="G11:H11"/>
    <mergeCell ref="I11:J11"/>
    <mergeCell ref="K11:L11"/>
    <mergeCell ref="M11:N11"/>
    <mergeCell ref="O11:P11"/>
    <mergeCell ref="A10:B10"/>
    <mergeCell ref="C10:D10"/>
    <mergeCell ref="E10:F10"/>
    <mergeCell ref="G10:H10"/>
    <mergeCell ref="I10:J10"/>
    <mergeCell ref="K10:L10"/>
    <mergeCell ref="M8:N8"/>
    <mergeCell ref="O8:P8"/>
    <mergeCell ref="A9:B9"/>
    <mergeCell ref="C9:D9"/>
    <mergeCell ref="E9:F9"/>
    <mergeCell ref="G9:H9"/>
    <mergeCell ref="I9:J9"/>
    <mergeCell ref="K9:L9"/>
    <mergeCell ref="M9:N9"/>
    <mergeCell ref="O9:P9"/>
    <mergeCell ref="A8:B8"/>
    <mergeCell ref="C8:D8"/>
    <mergeCell ref="E8:F8"/>
    <mergeCell ref="G8:H8"/>
    <mergeCell ref="I8:J8"/>
    <mergeCell ref="K8:L8"/>
    <mergeCell ref="G5:H5"/>
    <mergeCell ref="I5:J5"/>
    <mergeCell ref="K5:L5"/>
    <mergeCell ref="M5:N5"/>
    <mergeCell ref="O5:P5"/>
    <mergeCell ref="M6:N6"/>
    <mergeCell ref="O6:P6"/>
    <mergeCell ref="A7:B7"/>
    <mergeCell ref="C7:D7"/>
    <mergeCell ref="E7:F7"/>
    <mergeCell ref="G7:H7"/>
    <mergeCell ref="I7:J7"/>
    <mergeCell ref="K7:L7"/>
    <mergeCell ref="M7:N7"/>
    <mergeCell ref="O7:P7"/>
    <mergeCell ref="A6:B6"/>
    <mergeCell ref="C6:D6"/>
    <mergeCell ref="E6:F6"/>
    <mergeCell ref="G6:H6"/>
    <mergeCell ref="I6:J6"/>
    <mergeCell ref="K6:L6"/>
    <mergeCell ref="A1:S1"/>
    <mergeCell ref="A2:S2"/>
    <mergeCell ref="A3:B3"/>
    <mergeCell ref="C3:D3"/>
    <mergeCell ref="E3:F3"/>
    <mergeCell ref="G3:H3"/>
    <mergeCell ref="I3:J3"/>
    <mergeCell ref="K3:L3"/>
    <mergeCell ref="M3:N3"/>
    <mergeCell ref="O3:P3"/>
    <mergeCell ref="Q3:Q10"/>
    <mergeCell ref="R3:R10"/>
    <mergeCell ref="S3:S10"/>
    <mergeCell ref="A4:B4"/>
    <mergeCell ref="C4:D4"/>
    <mergeCell ref="E4:F4"/>
    <mergeCell ref="G4:H4"/>
    <mergeCell ref="I4:J4"/>
    <mergeCell ref="K4:L4"/>
    <mergeCell ref="M4:N4"/>
    <mergeCell ref="O4:P4"/>
    <mergeCell ref="A5:B5"/>
    <mergeCell ref="C5:D5"/>
    <mergeCell ref="E5:F5"/>
  </mergeCells>
  <conditionalFormatting sqref="R13">
    <cfRule type="cellIs" dxfId="97" priority="19" operator="equal">
      <formula>"No"</formula>
    </cfRule>
  </conditionalFormatting>
  <conditionalFormatting sqref="R13">
    <cfRule type="cellIs" dxfId="96" priority="18" operator="equal">
      <formula>"No"</formula>
    </cfRule>
  </conditionalFormatting>
  <conditionalFormatting sqref="S12">
    <cfRule type="cellIs" dxfId="95" priority="17" operator="equal">
      <formula>"No"</formula>
    </cfRule>
  </conditionalFormatting>
  <conditionalFormatting sqref="S13">
    <cfRule type="cellIs" dxfId="94" priority="16" operator="equal">
      <formula>"No"</formula>
    </cfRule>
  </conditionalFormatting>
  <conditionalFormatting sqref="S13">
    <cfRule type="cellIs" dxfId="93" priority="15" operator="equal">
      <formula>"No"</formula>
    </cfRule>
  </conditionalFormatting>
  <conditionalFormatting sqref="R34">
    <cfRule type="cellIs" dxfId="92" priority="14" operator="equal">
      <formula>"No"</formula>
    </cfRule>
  </conditionalFormatting>
  <conditionalFormatting sqref="S18">
    <cfRule type="cellIs" dxfId="91" priority="13" operator="equal">
      <formula>"No"</formula>
    </cfRule>
  </conditionalFormatting>
  <conditionalFormatting sqref="S22">
    <cfRule type="cellIs" dxfId="90" priority="12" operator="equal">
      <formula>"No"</formula>
    </cfRule>
  </conditionalFormatting>
  <conditionalFormatting sqref="S24">
    <cfRule type="cellIs" dxfId="89" priority="11" operator="equal">
      <formula>"No"</formula>
    </cfRule>
  </conditionalFormatting>
  <conditionalFormatting sqref="R12">
    <cfRule type="cellIs" dxfId="88" priority="10" operator="equal">
      <formula>"No"</formula>
    </cfRule>
  </conditionalFormatting>
  <conditionalFormatting sqref="R15:S15">
    <cfRule type="cellIs" dxfId="87" priority="9" operator="equal">
      <formula>"No"</formula>
    </cfRule>
  </conditionalFormatting>
  <conditionalFormatting sqref="R30">
    <cfRule type="cellIs" dxfId="86" priority="8" operator="equal">
      <formula>"No"</formula>
    </cfRule>
  </conditionalFormatting>
  <conditionalFormatting sqref="R32">
    <cfRule type="cellIs" dxfId="85" priority="7" operator="equal">
      <formula>"No"</formula>
    </cfRule>
  </conditionalFormatting>
  <conditionalFormatting sqref="S16">
    <cfRule type="cellIs" dxfId="84" priority="6" operator="equal">
      <formula>"No"</formula>
    </cfRule>
  </conditionalFormatting>
  <conditionalFormatting sqref="S20">
    <cfRule type="cellIs" dxfId="83" priority="5" operator="equal">
      <formula>"No"</formula>
    </cfRule>
  </conditionalFormatting>
  <conditionalFormatting sqref="S24">
    <cfRule type="cellIs" dxfId="82" priority="4" operator="equal">
      <formula>"No"</formula>
    </cfRule>
  </conditionalFormatting>
  <conditionalFormatting sqref="S30">
    <cfRule type="cellIs" dxfId="81" priority="3" operator="equal">
      <formula>"No"</formula>
    </cfRule>
  </conditionalFormatting>
  <conditionalFormatting sqref="S32">
    <cfRule type="cellIs" dxfId="80" priority="2" operator="equal">
      <formula>"No"</formula>
    </cfRule>
  </conditionalFormatting>
  <conditionalFormatting sqref="S34">
    <cfRule type="cellIs" dxfId="79" priority="1" operator="equal">
      <formula>"No"</formula>
    </cfRule>
  </conditionalFormatting>
  <pageMargins left="0.31" right="0.3" top="0.52" bottom="0.53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6"/>
  <sheetViews>
    <sheetView showGridLines="0" zoomScale="90" zoomScaleNormal="90" workbookViewId="0">
      <selection activeCell="E25" sqref="E25"/>
    </sheetView>
  </sheetViews>
  <sheetFormatPr defaultRowHeight="15"/>
  <cols>
    <col min="1" max="1" width="9.140625" style="47"/>
    <col min="2" max="2" width="17.85546875" style="47" customWidth="1"/>
    <col min="3" max="4" width="9.140625" style="47" customWidth="1"/>
    <col min="5" max="5" width="9.140625" style="1"/>
    <col min="6" max="6" width="9" style="47" customWidth="1"/>
    <col min="7" max="7" width="9.140625" style="1"/>
    <col min="8" max="8" width="9.140625" style="47"/>
    <col min="9" max="9" width="9.140625" style="1"/>
    <col min="10" max="10" width="9.140625" style="47" customWidth="1"/>
    <col min="11" max="11" width="9.140625" style="1"/>
    <col min="12" max="12" width="9.140625" style="47"/>
    <col min="13" max="13" width="9.140625" style="1"/>
    <col min="14" max="14" width="9.140625" style="47"/>
    <col min="15" max="16" width="9.140625" style="47" customWidth="1"/>
    <col min="17" max="19" width="7.42578125" style="1" customWidth="1"/>
    <col min="20" max="28" width="9.140625" style="47" hidden="1" customWidth="1"/>
    <col min="29" max="16384" width="9.140625" style="47"/>
  </cols>
  <sheetData>
    <row r="1" spans="1:28" ht="15" customHeight="1">
      <c r="A1" s="373" t="s">
        <v>110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</row>
    <row r="2" spans="1:28" ht="15" customHeight="1" thickBot="1">
      <c r="A2" s="277" t="s">
        <v>111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</row>
    <row r="3" spans="1:28" ht="18" customHeight="1" thickTop="1">
      <c r="A3" s="377" t="s">
        <v>86</v>
      </c>
      <c r="B3" s="378"/>
      <c r="C3" s="303" t="s">
        <v>76</v>
      </c>
      <c r="D3" s="303"/>
      <c r="E3" s="303" t="s">
        <v>0</v>
      </c>
      <c r="F3" s="303"/>
      <c r="G3" s="303" t="s">
        <v>1</v>
      </c>
      <c r="H3" s="303"/>
      <c r="I3" s="303" t="s">
        <v>2</v>
      </c>
      <c r="J3" s="303"/>
      <c r="K3" s="303" t="s">
        <v>3</v>
      </c>
      <c r="L3" s="303"/>
      <c r="M3" s="303" t="s">
        <v>4</v>
      </c>
      <c r="N3" s="303"/>
      <c r="O3" s="303" t="s">
        <v>75</v>
      </c>
      <c r="P3" s="316"/>
      <c r="Q3" s="320" t="s">
        <v>79</v>
      </c>
      <c r="R3" s="313" t="s">
        <v>93</v>
      </c>
      <c r="S3" s="310" t="s">
        <v>92</v>
      </c>
    </row>
    <row r="4" spans="1:28" ht="18" customHeight="1">
      <c r="A4" s="379" t="s">
        <v>80</v>
      </c>
      <c r="B4" s="380"/>
      <c r="C4" s="304" t="s">
        <v>33</v>
      </c>
      <c r="D4" s="304"/>
      <c r="E4" s="306" t="s">
        <v>89</v>
      </c>
      <c r="F4" s="304"/>
      <c r="G4" s="304" t="s">
        <v>35</v>
      </c>
      <c r="H4" s="304"/>
      <c r="I4" s="304" t="s">
        <v>36</v>
      </c>
      <c r="J4" s="304"/>
      <c r="K4" s="306" t="s">
        <v>121</v>
      </c>
      <c r="L4" s="304"/>
      <c r="M4" s="304" t="s">
        <v>31</v>
      </c>
      <c r="N4" s="304"/>
      <c r="O4" s="306" t="s">
        <v>123</v>
      </c>
      <c r="P4" s="317"/>
      <c r="Q4" s="321"/>
      <c r="R4" s="314"/>
      <c r="S4" s="311"/>
    </row>
    <row r="5" spans="1:28" ht="18" customHeight="1">
      <c r="A5" s="381" t="s">
        <v>87</v>
      </c>
      <c r="B5" s="382"/>
      <c r="C5" s="304" t="s">
        <v>24</v>
      </c>
      <c r="D5" s="304"/>
      <c r="E5" s="306" t="s">
        <v>90</v>
      </c>
      <c r="F5" s="304"/>
      <c r="G5" s="304" t="s">
        <v>25</v>
      </c>
      <c r="H5" s="304"/>
      <c r="I5" s="304" t="s">
        <v>37</v>
      </c>
      <c r="J5" s="304"/>
      <c r="K5" s="306" t="s">
        <v>122</v>
      </c>
      <c r="L5" s="304"/>
      <c r="M5" s="304" t="s">
        <v>24</v>
      </c>
      <c r="N5" s="304"/>
      <c r="O5" s="306" t="s">
        <v>124</v>
      </c>
      <c r="P5" s="317"/>
      <c r="Q5" s="321"/>
      <c r="R5" s="314"/>
      <c r="S5" s="311"/>
    </row>
    <row r="6" spans="1:28" ht="18" customHeight="1">
      <c r="A6" s="379" t="s">
        <v>81</v>
      </c>
      <c r="B6" s="380"/>
      <c r="C6" s="304" t="s">
        <v>34</v>
      </c>
      <c r="D6" s="304"/>
      <c r="E6" s="306" t="s">
        <v>20</v>
      </c>
      <c r="F6" s="304"/>
      <c r="G6" s="304" t="s">
        <v>15</v>
      </c>
      <c r="H6" s="304"/>
      <c r="I6" s="306" t="s">
        <v>130</v>
      </c>
      <c r="J6" s="304"/>
      <c r="K6" s="323" t="s">
        <v>18</v>
      </c>
      <c r="L6" s="324"/>
      <c r="M6" s="304" t="s">
        <v>39</v>
      </c>
      <c r="N6" s="304"/>
      <c r="O6" s="306" t="s">
        <v>126</v>
      </c>
      <c r="P6" s="317"/>
      <c r="Q6" s="321"/>
      <c r="R6" s="314"/>
      <c r="S6" s="311"/>
    </row>
    <row r="7" spans="1:28" ht="18" customHeight="1">
      <c r="A7" s="379" t="s">
        <v>81</v>
      </c>
      <c r="B7" s="380"/>
      <c r="C7" s="304" t="s">
        <v>16</v>
      </c>
      <c r="D7" s="304"/>
      <c r="E7" s="304"/>
      <c r="F7" s="304"/>
      <c r="G7" s="304" t="s">
        <v>17</v>
      </c>
      <c r="H7" s="304"/>
      <c r="I7" s="304" t="s">
        <v>21</v>
      </c>
      <c r="J7" s="304"/>
      <c r="K7" s="304" t="s">
        <v>22</v>
      </c>
      <c r="L7" s="304"/>
      <c r="M7" s="304" t="s">
        <v>19</v>
      </c>
      <c r="N7" s="304"/>
      <c r="O7" s="306" t="s">
        <v>128</v>
      </c>
      <c r="P7" s="317"/>
      <c r="Q7" s="321"/>
      <c r="R7" s="314"/>
      <c r="S7" s="311"/>
    </row>
    <row r="8" spans="1:28" ht="18" customHeight="1">
      <c r="A8" s="381" t="s">
        <v>83</v>
      </c>
      <c r="B8" s="382"/>
      <c r="C8" s="304" t="s">
        <v>9</v>
      </c>
      <c r="D8" s="304"/>
      <c r="E8" s="306" t="s">
        <v>91</v>
      </c>
      <c r="F8" s="304"/>
      <c r="G8" s="304" t="s">
        <v>10</v>
      </c>
      <c r="H8" s="304"/>
      <c r="I8" s="304" t="s">
        <v>11</v>
      </c>
      <c r="J8" s="304"/>
      <c r="K8" s="304" t="s">
        <v>12</v>
      </c>
      <c r="L8" s="304"/>
      <c r="M8" s="304" t="s">
        <v>13</v>
      </c>
      <c r="N8" s="304"/>
      <c r="O8" s="318" t="s">
        <v>127</v>
      </c>
      <c r="P8" s="319"/>
      <c r="Q8" s="321"/>
      <c r="R8" s="314"/>
      <c r="S8" s="311"/>
    </row>
    <row r="9" spans="1:28" ht="18" customHeight="1">
      <c r="A9" s="385"/>
      <c r="B9" s="386"/>
      <c r="C9" s="304"/>
      <c r="D9" s="304"/>
      <c r="E9" s="306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17"/>
      <c r="Q9" s="321"/>
      <c r="R9" s="314"/>
      <c r="S9" s="311"/>
    </row>
    <row r="10" spans="1:28" ht="18" customHeight="1" thickBot="1">
      <c r="A10" s="383" t="s">
        <v>88</v>
      </c>
      <c r="B10" s="384"/>
      <c r="C10" s="304" t="s">
        <v>32</v>
      </c>
      <c r="D10" s="304"/>
      <c r="E10" s="304" t="s">
        <v>32</v>
      </c>
      <c r="F10" s="304"/>
      <c r="G10" s="304" t="s">
        <v>32</v>
      </c>
      <c r="H10" s="304"/>
      <c r="I10" s="304" t="s">
        <v>32</v>
      </c>
      <c r="J10" s="304"/>
      <c r="K10" s="304" t="s">
        <v>32</v>
      </c>
      <c r="L10" s="304"/>
      <c r="M10" s="304" t="s">
        <v>32</v>
      </c>
      <c r="N10" s="304"/>
      <c r="O10" s="304" t="s">
        <v>32</v>
      </c>
      <c r="P10" s="317"/>
      <c r="Q10" s="322"/>
      <c r="R10" s="315"/>
      <c r="S10" s="312"/>
    </row>
    <row r="11" spans="1:28" ht="19.5" customHeight="1" thickTop="1">
      <c r="A11" s="349" t="s">
        <v>80</v>
      </c>
      <c r="B11" s="350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325"/>
      <c r="Q11" s="429" t="s">
        <v>80</v>
      </c>
      <c r="R11" s="430"/>
      <c r="S11" s="431"/>
    </row>
    <row r="12" spans="1:28" ht="30.75" customHeight="1">
      <c r="A12" s="337" t="s">
        <v>119</v>
      </c>
      <c r="B12" s="338"/>
      <c r="C12" s="330" t="s">
        <v>68</v>
      </c>
      <c r="D12" s="330"/>
      <c r="E12" s="330" t="s">
        <v>89</v>
      </c>
      <c r="F12" s="330"/>
      <c r="G12" s="330" t="s">
        <v>28</v>
      </c>
      <c r="H12" s="330"/>
      <c r="I12" s="330" t="s">
        <v>29</v>
      </c>
      <c r="J12" s="330"/>
      <c r="K12" s="330" t="s">
        <v>30</v>
      </c>
      <c r="L12" s="330"/>
      <c r="M12" s="330" t="s">
        <v>31</v>
      </c>
      <c r="N12" s="330"/>
      <c r="O12" s="330" t="s">
        <v>125</v>
      </c>
      <c r="P12" s="374"/>
      <c r="Q12" s="109">
        <f>C$13+E$13+G$13+I$13+K$13+M$13+O$13</f>
        <v>12.75</v>
      </c>
      <c r="R12" s="110" t="str">
        <f>IF(AB13=0,"Yes","No")</f>
        <v>Yes</v>
      </c>
      <c r="S12" s="273" t="str">
        <f>IF(AND($Q$12&gt;=G6_8mma_min,$Q$12&lt;=g6_8mma_max),"Yes","No")</f>
        <v>Yes</v>
      </c>
      <c r="T12" s="1" t="s">
        <v>100</v>
      </c>
      <c r="U12" s="1" t="s">
        <v>94</v>
      </c>
      <c r="V12" s="1" t="s">
        <v>95</v>
      </c>
      <c r="W12" s="83" t="s">
        <v>96</v>
      </c>
      <c r="X12" s="83" t="s">
        <v>97</v>
      </c>
      <c r="Y12" s="83" t="s">
        <v>98</v>
      </c>
      <c r="Z12" s="83" t="s">
        <v>99</v>
      </c>
    </row>
    <row r="13" spans="1:28" ht="15" customHeight="1" thickBot="1">
      <c r="A13" s="347"/>
      <c r="B13" s="348"/>
      <c r="C13" s="64">
        <v>1.5</v>
      </c>
      <c r="D13" s="65" t="s">
        <v>7</v>
      </c>
      <c r="E13" s="64">
        <v>1.25</v>
      </c>
      <c r="F13" s="65" t="s">
        <v>7</v>
      </c>
      <c r="G13" s="64">
        <v>1</v>
      </c>
      <c r="H13" s="65" t="s">
        <v>7</v>
      </c>
      <c r="I13" s="64">
        <v>2</v>
      </c>
      <c r="J13" s="65" t="s">
        <v>7</v>
      </c>
      <c r="K13" s="64">
        <v>3</v>
      </c>
      <c r="L13" s="65" t="s">
        <v>7</v>
      </c>
      <c r="M13" s="64">
        <v>2</v>
      </c>
      <c r="N13" s="65" t="s">
        <v>7</v>
      </c>
      <c r="O13" s="180">
        <v>2</v>
      </c>
      <c r="P13" s="73" t="s">
        <v>7</v>
      </c>
      <c r="Q13" s="111" t="s">
        <v>7</v>
      </c>
      <c r="R13" s="112"/>
      <c r="S13" s="113"/>
      <c r="T13" s="1">
        <f>C13</f>
        <v>1.5</v>
      </c>
      <c r="U13" s="1">
        <f>E13</f>
        <v>1.25</v>
      </c>
      <c r="V13" s="1">
        <f>G13</f>
        <v>1</v>
      </c>
      <c r="W13" s="1">
        <f>I13</f>
        <v>2</v>
      </c>
      <c r="X13" s="1">
        <f>K13</f>
        <v>3</v>
      </c>
      <c r="Y13" s="1">
        <f>M13</f>
        <v>2</v>
      </c>
      <c r="Z13" s="1">
        <f>O13</f>
        <v>2</v>
      </c>
      <c r="AA13" s="47">
        <f>COUNTIFS(T13:Z13,"&gt;=1")</f>
        <v>7</v>
      </c>
      <c r="AB13" s="47">
        <f>COUNTIF(T13:Z13,"&lt;1")</f>
        <v>0</v>
      </c>
    </row>
    <row r="14" spans="1:28" ht="19.5" customHeight="1" thickTop="1">
      <c r="A14" s="343" t="s">
        <v>133</v>
      </c>
      <c r="B14" s="34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5"/>
      <c r="Q14" s="432" t="s">
        <v>81</v>
      </c>
      <c r="R14" s="433"/>
      <c r="S14" s="434"/>
    </row>
    <row r="15" spans="1:28" ht="30" customHeight="1">
      <c r="A15" s="345" t="s">
        <v>82</v>
      </c>
      <c r="B15" s="346"/>
      <c r="C15" s="258"/>
      <c r="D15" s="259"/>
      <c r="E15" s="259"/>
      <c r="F15" s="259"/>
      <c r="G15" s="259"/>
      <c r="H15" s="259"/>
      <c r="I15" s="259"/>
      <c r="J15" s="259"/>
      <c r="K15" s="99"/>
      <c r="L15" s="99"/>
      <c r="M15" s="99"/>
      <c r="N15" s="99"/>
      <c r="O15" s="99"/>
      <c r="P15" s="100"/>
      <c r="Q15" s="146">
        <f>Q16+Q18+Q20+Q22+Q24</f>
        <v>5.75</v>
      </c>
      <c r="R15" s="114" t="str">
        <f>IF(AB28=0,"Yes","No")</f>
        <v>Yes</v>
      </c>
      <c r="S15" s="115" t="str">
        <f>IF(Q15&gt;=5.25,"Yes","No")</f>
        <v>Yes</v>
      </c>
    </row>
    <row r="16" spans="1:28">
      <c r="A16" s="285" t="s">
        <v>132</v>
      </c>
      <c r="B16" s="286"/>
      <c r="C16" s="302" t="s">
        <v>14</v>
      </c>
      <c r="D16" s="302"/>
      <c r="E16" s="302"/>
      <c r="F16" s="302"/>
      <c r="G16" s="302" t="s">
        <v>15</v>
      </c>
      <c r="H16" s="302"/>
      <c r="I16" s="302"/>
      <c r="J16" s="302"/>
      <c r="K16" s="302"/>
      <c r="L16" s="302"/>
      <c r="M16" s="302"/>
      <c r="N16" s="302"/>
      <c r="O16" s="302" t="s">
        <v>131</v>
      </c>
      <c r="P16" s="326"/>
      <c r="Q16" s="116">
        <f>C$17+E$17+G$17+I$17+K$17+M$17+O$17</f>
        <v>1.75</v>
      </c>
      <c r="R16" s="117" t="s">
        <v>101</v>
      </c>
      <c r="S16" s="264" t="str">
        <f>IF($Q$16 &gt;= 0.5,"Yes","No")</f>
        <v>Yes</v>
      </c>
    </row>
    <row r="17" spans="1:28">
      <c r="A17" s="287"/>
      <c r="B17" s="288"/>
      <c r="C17" s="253">
        <v>0.5</v>
      </c>
      <c r="D17" s="58" t="s">
        <v>6</v>
      </c>
      <c r="E17" s="253"/>
      <c r="F17" s="58" t="s">
        <v>6</v>
      </c>
      <c r="G17" s="253">
        <v>0.5</v>
      </c>
      <c r="H17" s="58" t="s">
        <v>6</v>
      </c>
      <c r="I17" s="253"/>
      <c r="J17" s="58" t="s">
        <v>6</v>
      </c>
      <c r="K17" s="253"/>
      <c r="L17" s="58" t="s">
        <v>6</v>
      </c>
      <c r="M17" s="253"/>
      <c r="N17" s="58" t="s">
        <v>6</v>
      </c>
      <c r="O17" s="253">
        <v>0.75</v>
      </c>
      <c r="P17" s="74" t="s">
        <v>6</v>
      </c>
      <c r="Q17" s="119" t="s">
        <v>6</v>
      </c>
      <c r="R17" s="120"/>
      <c r="S17" s="121"/>
    </row>
    <row r="18" spans="1:28">
      <c r="A18" s="289" t="s">
        <v>102</v>
      </c>
      <c r="B18" s="290"/>
      <c r="C18" s="278" t="s">
        <v>16</v>
      </c>
      <c r="D18" s="281"/>
      <c r="E18" s="278"/>
      <c r="F18" s="281"/>
      <c r="G18" s="278" t="s">
        <v>17</v>
      </c>
      <c r="H18" s="278"/>
      <c r="I18" s="278"/>
      <c r="J18" s="278"/>
      <c r="K18" s="278" t="s">
        <v>18</v>
      </c>
      <c r="L18" s="278"/>
      <c r="M18" s="278"/>
      <c r="N18" s="278"/>
      <c r="O18" s="278"/>
      <c r="P18" s="327"/>
      <c r="Q18" s="122">
        <f>C$19+E$19+G$19+I$19+K$19+M$19+O$19</f>
        <v>1</v>
      </c>
      <c r="R18" s="123" t="s">
        <v>101</v>
      </c>
      <c r="S18" s="268" t="str">
        <f>IF($Q$18 &gt;= 0.75,"Yes","No")</f>
        <v>Yes</v>
      </c>
    </row>
    <row r="19" spans="1:28">
      <c r="A19" s="291"/>
      <c r="B19" s="290"/>
      <c r="C19" s="252">
        <v>0.25</v>
      </c>
      <c r="D19" s="59" t="s">
        <v>6</v>
      </c>
      <c r="E19" s="252"/>
      <c r="F19" s="59" t="s">
        <v>6</v>
      </c>
      <c r="G19" s="252">
        <v>0.25</v>
      </c>
      <c r="H19" s="59" t="s">
        <v>6</v>
      </c>
      <c r="I19" s="252"/>
      <c r="J19" s="59" t="s">
        <v>6</v>
      </c>
      <c r="K19" s="252">
        <v>0.5</v>
      </c>
      <c r="L19" s="59" t="s">
        <v>6</v>
      </c>
      <c r="M19" s="252"/>
      <c r="N19" s="59" t="s">
        <v>6</v>
      </c>
      <c r="O19" s="252"/>
      <c r="P19" s="75" t="s">
        <v>6</v>
      </c>
      <c r="Q19" s="125" t="s">
        <v>6</v>
      </c>
      <c r="R19" s="123"/>
      <c r="S19" s="269"/>
    </row>
    <row r="20" spans="1:28" ht="15" customHeight="1">
      <c r="A20" s="292" t="s">
        <v>103</v>
      </c>
      <c r="B20" s="293"/>
      <c r="C20" s="282"/>
      <c r="D20" s="282"/>
      <c r="E20" s="282"/>
      <c r="F20" s="282"/>
      <c r="G20" s="282"/>
      <c r="H20" s="282"/>
      <c r="I20" s="282" t="s">
        <v>130</v>
      </c>
      <c r="J20" s="282"/>
      <c r="K20" s="283"/>
      <c r="L20" s="284"/>
      <c r="M20" s="282" t="s">
        <v>19</v>
      </c>
      <c r="N20" s="282"/>
      <c r="O20" s="282"/>
      <c r="P20" s="328"/>
      <c r="Q20" s="126">
        <f>C$21+E$21+G$21+I$21+K$21+M$21+O$21</f>
        <v>1.25</v>
      </c>
      <c r="R20" s="127" t="s">
        <v>101</v>
      </c>
      <c r="S20" s="267" t="str">
        <f>IF($Q$20 &gt;= 0.5,"Yes","No")</f>
        <v>Yes</v>
      </c>
    </row>
    <row r="21" spans="1:28">
      <c r="A21" s="294"/>
      <c r="B21" s="293"/>
      <c r="C21" s="251"/>
      <c r="D21" s="60" t="s">
        <v>6</v>
      </c>
      <c r="E21" s="251">
        <v>0.5</v>
      </c>
      <c r="F21" s="60" t="s">
        <v>6</v>
      </c>
      <c r="G21" s="251"/>
      <c r="H21" s="60" t="s">
        <v>6</v>
      </c>
      <c r="I21" s="251">
        <v>0.25</v>
      </c>
      <c r="J21" s="60" t="s">
        <v>6</v>
      </c>
      <c r="K21" s="251"/>
      <c r="L21" s="60" t="s">
        <v>6</v>
      </c>
      <c r="M21" s="251">
        <v>0.5</v>
      </c>
      <c r="N21" s="60" t="s">
        <v>6</v>
      </c>
      <c r="O21" s="251"/>
      <c r="P21" s="76" t="s">
        <v>6</v>
      </c>
      <c r="Q21" s="129" t="s">
        <v>6</v>
      </c>
      <c r="R21" s="130"/>
      <c r="S21" s="131"/>
    </row>
    <row r="22" spans="1:28" ht="15" customHeight="1">
      <c r="A22" s="295" t="s">
        <v>104</v>
      </c>
      <c r="B22" s="296"/>
      <c r="C22" s="307"/>
      <c r="D22" s="307"/>
      <c r="E22" s="307" t="s">
        <v>20</v>
      </c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29"/>
      <c r="Q22" s="132">
        <f>C$23+E$23+G$23+I$23+K$23+M$23+O$23</f>
        <v>1</v>
      </c>
      <c r="R22" s="133" t="s">
        <v>101</v>
      </c>
      <c r="S22" s="266" t="str">
        <f>IF($Q$22 &gt;= 0.5,"Yes","No")</f>
        <v>Yes</v>
      </c>
    </row>
    <row r="23" spans="1:28">
      <c r="A23" s="297"/>
      <c r="B23" s="296"/>
      <c r="C23" s="254"/>
      <c r="D23" s="61" t="s">
        <v>6</v>
      </c>
      <c r="E23" s="254">
        <v>0.5</v>
      </c>
      <c r="F23" s="61" t="s">
        <v>6</v>
      </c>
      <c r="G23" s="254"/>
      <c r="H23" s="61" t="s">
        <v>6</v>
      </c>
      <c r="I23" s="254">
        <v>0.5</v>
      </c>
      <c r="J23" s="61" t="s">
        <v>6</v>
      </c>
      <c r="K23" s="254"/>
      <c r="L23" s="61" t="s">
        <v>6</v>
      </c>
      <c r="M23" s="254"/>
      <c r="N23" s="61" t="s">
        <v>6</v>
      </c>
      <c r="O23" s="254"/>
      <c r="P23" s="77" t="s">
        <v>6</v>
      </c>
      <c r="Q23" s="135" t="s">
        <v>6</v>
      </c>
      <c r="R23" s="136"/>
      <c r="S23" s="137"/>
    </row>
    <row r="24" spans="1:28">
      <c r="A24" s="298" t="s">
        <v>65</v>
      </c>
      <c r="B24" s="299"/>
      <c r="C24" s="280"/>
      <c r="D24" s="280"/>
      <c r="E24" s="280"/>
      <c r="F24" s="280"/>
      <c r="G24" s="280"/>
      <c r="H24" s="280"/>
      <c r="I24" s="280" t="s">
        <v>21</v>
      </c>
      <c r="J24" s="280"/>
      <c r="K24" s="280" t="s">
        <v>22</v>
      </c>
      <c r="L24" s="280"/>
      <c r="M24" s="280" t="s">
        <v>23</v>
      </c>
      <c r="N24" s="280"/>
      <c r="O24" s="280"/>
      <c r="P24" s="387"/>
      <c r="Q24" s="138">
        <f>C$25+E$25+G$25+I$25+K$25+M$25+O$25</f>
        <v>0.75</v>
      </c>
      <c r="R24" s="139" t="s">
        <v>101</v>
      </c>
      <c r="S24" s="265" t="str">
        <f>IF(Q23 &gt;= 0.5,"Yes","No")</f>
        <v>Yes</v>
      </c>
    </row>
    <row r="25" spans="1:28">
      <c r="A25" s="300"/>
      <c r="B25" s="301"/>
      <c r="C25" s="181"/>
      <c r="D25" s="62" t="s">
        <v>6</v>
      </c>
      <c r="E25" s="181"/>
      <c r="F25" s="62" t="s">
        <v>6</v>
      </c>
      <c r="G25" s="181"/>
      <c r="H25" s="62" t="s">
        <v>6</v>
      </c>
      <c r="I25" s="181">
        <v>0.25</v>
      </c>
      <c r="J25" s="62" t="s">
        <v>6</v>
      </c>
      <c r="K25" s="181">
        <v>0.25</v>
      </c>
      <c r="L25" s="62" t="s">
        <v>6</v>
      </c>
      <c r="M25" s="181">
        <v>0.25</v>
      </c>
      <c r="N25" s="62" t="s">
        <v>6</v>
      </c>
      <c r="O25" s="181"/>
      <c r="P25" s="78" t="s">
        <v>6</v>
      </c>
      <c r="Q25" s="141" t="s">
        <v>6</v>
      </c>
      <c r="R25" s="142"/>
      <c r="S25" s="143"/>
    </row>
    <row r="26" spans="1:28" ht="15" customHeight="1">
      <c r="A26" s="98" t="s">
        <v>106</v>
      </c>
      <c r="B26" s="85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92"/>
      <c r="R26" s="92"/>
      <c r="S26" s="93"/>
    </row>
    <row r="27" spans="1:28" ht="15" customHeight="1">
      <c r="A27" s="97">
        <f>IF(Q15&lt;=5.25,5.25-Q15,0)</f>
        <v>0</v>
      </c>
      <c r="B27" s="89" t="s">
        <v>6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90"/>
      <c r="R27" s="90"/>
      <c r="S27" s="91"/>
    </row>
    <row r="28" spans="1:28" ht="18.75" customHeight="1" thickBot="1">
      <c r="A28" s="375" t="s">
        <v>105</v>
      </c>
      <c r="B28" s="376"/>
      <c r="C28" s="82">
        <f>C17+C19 + C21+ C23+ C25</f>
        <v>0.75</v>
      </c>
      <c r="D28" s="86" t="s">
        <v>6</v>
      </c>
      <c r="E28" s="82">
        <f>E17+E19 + E21+ E23+ E25</f>
        <v>1</v>
      </c>
      <c r="F28" s="86" t="s">
        <v>6</v>
      </c>
      <c r="G28" s="82">
        <f>G17+G19 + G21+ G23+ G25</f>
        <v>0.75</v>
      </c>
      <c r="H28" s="86" t="s">
        <v>6</v>
      </c>
      <c r="I28" s="82">
        <f>I17+I19 + I21+ I23+ I25</f>
        <v>1</v>
      </c>
      <c r="J28" s="86" t="s">
        <v>6</v>
      </c>
      <c r="K28" s="82">
        <f>K17+K19 + K21+ K23+ K25</f>
        <v>0.75</v>
      </c>
      <c r="L28" s="86" t="s">
        <v>6</v>
      </c>
      <c r="M28" s="82">
        <f>M17+M19 + M21+ M23+ M25</f>
        <v>0.75</v>
      </c>
      <c r="N28" s="86" t="s">
        <v>6</v>
      </c>
      <c r="O28" s="82">
        <f>O17+O19 + O21+ O23+ O25</f>
        <v>0.75</v>
      </c>
      <c r="P28" s="87" t="s">
        <v>6</v>
      </c>
      <c r="Q28" s="144"/>
      <c r="R28" s="63"/>
      <c r="S28" s="145"/>
      <c r="T28" s="96">
        <f>C28</f>
        <v>0.75</v>
      </c>
      <c r="U28" s="47">
        <f>E28</f>
        <v>1</v>
      </c>
      <c r="V28" s="47">
        <f>G28</f>
        <v>0.75</v>
      </c>
      <c r="W28" s="47">
        <f>I28</f>
        <v>1</v>
      </c>
      <c r="X28" s="47">
        <f>K28</f>
        <v>0.75</v>
      </c>
      <c r="Y28" s="47">
        <f>M28</f>
        <v>0.75</v>
      </c>
      <c r="Z28" s="47">
        <f>O28</f>
        <v>0.75</v>
      </c>
      <c r="AA28" s="96">
        <f>SUM(T28:Z28)</f>
        <v>5.75</v>
      </c>
      <c r="AB28" s="47">
        <f>COUNTIF(T28:Z28,"&lt;.75")</f>
        <v>0</v>
      </c>
    </row>
    <row r="29" spans="1:28" ht="19.5" customHeight="1" thickTop="1">
      <c r="A29" s="339" t="s">
        <v>87</v>
      </c>
      <c r="B29" s="340"/>
      <c r="C29" s="309" t="s">
        <v>24</v>
      </c>
      <c r="D29" s="309"/>
      <c r="E29" s="309" t="s">
        <v>90</v>
      </c>
      <c r="F29" s="309"/>
      <c r="G29" s="309" t="s">
        <v>25</v>
      </c>
      <c r="H29" s="309"/>
      <c r="I29" s="309" t="s">
        <v>70</v>
      </c>
      <c r="J29" s="309"/>
      <c r="K29" s="309" t="s">
        <v>26</v>
      </c>
      <c r="L29" s="309"/>
      <c r="M29" s="309" t="s">
        <v>27</v>
      </c>
      <c r="N29" s="309"/>
      <c r="O29" s="309" t="s">
        <v>124</v>
      </c>
      <c r="P29" s="331"/>
      <c r="Q29" s="435" t="s">
        <v>108</v>
      </c>
      <c r="R29" s="436"/>
      <c r="S29" s="437"/>
    </row>
    <row r="30" spans="1:28" ht="32.25" customHeight="1" thickBot="1">
      <c r="A30" s="351" t="s">
        <v>117</v>
      </c>
      <c r="B30" s="352"/>
      <c r="C30" s="71">
        <v>2</v>
      </c>
      <c r="D30" s="72" t="s">
        <v>7</v>
      </c>
      <c r="E30" s="71">
        <v>1</v>
      </c>
      <c r="F30" s="72" t="s">
        <v>7</v>
      </c>
      <c r="G30" s="71">
        <v>1.5</v>
      </c>
      <c r="H30" s="72" t="s">
        <v>7</v>
      </c>
      <c r="I30" s="71">
        <v>1.5</v>
      </c>
      <c r="J30" s="72" t="s">
        <v>7</v>
      </c>
      <c r="K30" s="71">
        <v>2</v>
      </c>
      <c r="L30" s="72" t="s">
        <v>7</v>
      </c>
      <c r="M30" s="71">
        <v>1.5</v>
      </c>
      <c r="N30" s="72" t="s">
        <v>7</v>
      </c>
      <c r="O30" s="71">
        <v>1.75</v>
      </c>
      <c r="P30" s="79" t="s">
        <v>7</v>
      </c>
      <c r="Q30" s="101">
        <f>C30+E30+G30+I30+K30+M30+O30</f>
        <v>11.25</v>
      </c>
      <c r="R30" s="102" t="str">
        <f>IF(AB30=0,"Yes","No")</f>
        <v>Yes</v>
      </c>
      <c r="S30" s="275" t="str">
        <f>IF(AND(Q30&gt;=g6_8g_min,Q30&lt;=g6_8g_max),"Yes","No")</f>
        <v>Yes</v>
      </c>
      <c r="T30" s="47">
        <f>C30</f>
        <v>2</v>
      </c>
      <c r="U30" s="47">
        <f>E30</f>
        <v>1</v>
      </c>
      <c r="V30" s="47">
        <f>G30</f>
        <v>1.5</v>
      </c>
      <c r="W30" s="47">
        <f>I30</f>
        <v>1.5</v>
      </c>
      <c r="X30" s="47">
        <f>K30</f>
        <v>2</v>
      </c>
      <c r="Y30" s="47">
        <f>M30</f>
        <v>1.5</v>
      </c>
      <c r="Z30" s="47">
        <f>O30</f>
        <v>1.75</v>
      </c>
      <c r="AA30" s="47">
        <f>SUM(T30:Z30)</f>
        <v>11.25</v>
      </c>
      <c r="AB30" s="47">
        <f>COUNTIF(T30:Z30,"&lt;1")</f>
        <v>0</v>
      </c>
    </row>
    <row r="31" spans="1:28" ht="19.5" customHeight="1" thickTop="1">
      <c r="A31" s="353" t="s">
        <v>135</v>
      </c>
      <c r="B31" s="354"/>
      <c r="C31" s="305" t="s">
        <v>9</v>
      </c>
      <c r="D31" s="305"/>
      <c r="E31" s="305" t="s">
        <v>91</v>
      </c>
      <c r="F31" s="305"/>
      <c r="G31" s="308" t="s">
        <v>10</v>
      </c>
      <c r="H31" s="305"/>
      <c r="I31" s="305" t="s">
        <v>11</v>
      </c>
      <c r="J31" s="305"/>
      <c r="K31" s="305" t="s">
        <v>12</v>
      </c>
      <c r="L31" s="305"/>
      <c r="M31" s="305" t="s">
        <v>13</v>
      </c>
      <c r="N31" s="305"/>
      <c r="O31" s="305" t="s">
        <v>127</v>
      </c>
      <c r="P31" s="332"/>
      <c r="Q31" s="441" t="s">
        <v>107</v>
      </c>
      <c r="R31" s="442"/>
      <c r="S31" s="443"/>
    </row>
    <row r="32" spans="1:28" ht="33" customHeight="1" thickBot="1">
      <c r="A32" s="355" t="s">
        <v>84</v>
      </c>
      <c r="B32" s="356"/>
      <c r="C32" s="270">
        <v>0.5</v>
      </c>
      <c r="D32" s="69" t="s">
        <v>6</v>
      </c>
      <c r="E32" s="270">
        <v>0.5</v>
      </c>
      <c r="F32" s="69" t="s">
        <v>6</v>
      </c>
      <c r="G32" s="270">
        <v>0.5</v>
      </c>
      <c r="H32" s="69" t="s">
        <v>6</v>
      </c>
      <c r="I32" s="270">
        <v>0.5</v>
      </c>
      <c r="J32" s="69" t="s">
        <v>6</v>
      </c>
      <c r="K32" s="270">
        <v>0.5</v>
      </c>
      <c r="L32" s="69" t="s">
        <v>6</v>
      </c>
      <c r="M32" s="270">
        <v>0.5</v>
      </c>
      <c r="N32" s="69" t="s">
        <v>6</v>
      </c>
      <c r="O32" s="270">
        <v>0.5</v>
      </c>
      <c r="P32" s="80" t="s">
        <v>6</v>
      </c>
      <c r="Q32" s="103">
        <f>C32+E32+G32+I32+K32+M32+O32</f>
        <v>3.5</v>
      </c>
      <c r="R32" s="104" t="str">
        <f>IF(AB32=0,"Yes","No")</f>
        <v>Yes</v>
      </c>
      <c r="S32" s="105" t="str">
        <f>IF(Q32 &gt;= 3.5,"Yes","No")</f>
        <v>Yes</v>
      </c>
      <c r="T32" s="47">
        <f>C32</f>
        <v>0.5</v>
      </c>
      <c r="U32" s="47">
        <f>E32</f>
        <v>0.5</v>
      </c>
      <c r="V32" s="47">
        <f>G32</f>
        <v>0.5</v>
      </c>
      <c r="W32" s="47">
        <f>I32</f>
        <v>0.5</v>
      </c>
      <c r="X32" s="47">
        <f>K32</f>
        <v>0.5</v>
      </c>
      <c r="Y32" s="47">
        <f>M32</f>
        <v>0.5</v>
      </c>
      <c r="Z32" s="47">
        <f>O32</f>
        <v>0.5</v>
      </c>
      <c r="AA32" s="47">
        <f>SUM(T32:Z32)</f>
        <v>3.5</v>
      </c>
      <c r="AB32" s="47">
        <f>COUNTIF(T32:Z32,"&lt;.5")</f>
        <v>0</v>
      </c>
    </row>
    <row r="33" spans="1:28" ht="18.75" customHeight="1" thickTop="1">
      <c r="A33" s="335" t="s">
        <v>88</v>
      </c>
      <c r="B33" s="336"/>
      <c r="C33" s="333" t="s">
        <v>32</v>
      </c>
      <c r="D33" s="333"/>
      <c r="E33" s="333" t="s">
        <v>32</v>
      </c>
      <c r="F33" s="333"/>
      <c r="G33" s="333" t="s">
        <v>32</v>
      </c>
      <c r="H33" s="333"/>
      <c r="I33" s="333" t="s">
        <v>32</v>
      </c>
      <c r="J33" s="333"/>
      <c r="K33" s="333" t="s">
        <v>32</v>
      </c>
      <c r="L33" s="333"/>
      <c r="M33" s="333" t="s">
        <v>32</v>
      </c>
      <c r="N33" s="333"/>
      <c r="O33" s="333" t="s">
        <v>32</v>
      </c>
      <c r="P33" s="334"/>
      <c r="Q33" s="438" t="s">
        <v>88</v>
      </c>
      <c r="R33" s="439"/>
      <c r="S33" s="440"/>
    </row>
    <row r="34" spans="1:28" ht="18.75" customHeight="1" thickBot="1">
      <c r="A34" s="341" t="s">
        <v>85</v>
      </c>
      <c r="B34" s="342"/>
      <c r="C34" s="66">
        <v>1</v>
      </c>
      <c r="D34" s="67" t="s">
        <v>6</v>
      </c>
      <c r="E34" s="66">
        <v>1</v>
      </c>
      <c r="F34" s="67" t="s">
        <v>6</v>
      </c>
      <c r="G34" s="66">
        <v>1</v>
      </c>
      <c r="H34" s="67" t="s">
        <v>6</v>
      </c>
      <c r="I34" s="66">
        <v>1</v>
      </c>
      <c r="J34" s="67" t="s">
        <v>8</v>
      </c>
      <c r="K34" s="66">
        <v>1</v>
      </c>
      <c r="L34" s="67" t="s">
        <v>6</v>
      </c>
      <c r="M34" s="66">
        <v>1</v>
      </c>
      <c r="N34" s="67" t="s">
        <v>6</v>
      </c>
      <c r="O34" s="66">
        <v>1</v>
      </c>
      <c r="P34" s="81" t="s">
        <v>6</v>
      </c>
      <c r="Q34" s="106">
        <f>C34+E34+G34+I34+K34+M34+O34</f>
        <v>7</v>
      </c>
      <c r="R34" s="107" t="str">
        <f>IF(AB34=0,"Yes","No")</f>
        <v>Yes</v>
      </c>
      <c r="S34" s="108" t="str">
        <f>IF(Q34 &gt;= 7,"Yes","No")</f>
        <v>Yes</v>
      </c>
      <c r="T34" s="47">
        <f>C34</f>
        <v>1</v>
      </c>
      <c r="U34" s="47">
        <f>E34</f>
        <v>1</v>
      </c>
      <c r="V34" s="47">
        <f>G34</f>
        <v>1</v>
      </c>
      <c r="W34" s="47">
        <f>I34</f>
        <v>1</v>
      </c>
      <c r="X34" s="47">
        <f>K34</f>
        <v>1</v>
      </c>
      <c r="Y34" s="47">
        <f>M34</f>
        <v>1</v>
      </c>
      <c r="Z34" s="47">
        <f>O34</f>
        <v>1</v>
      </c>
      <c r="AA34" s="47">
        <f>SUM(T34:Z34)</f>
        <v>7</v>
      </c>
      <c r="AB34" s="47">
        <f>COUNTIF(T34:Z34,"&lt;1")</f>
        <v>0</v>
      </c>
    </row>
    <row r="35" spans="1:28" ht="13.5" customHeight="1" thickTop="1">
      <c r="A35" s="357" t="s">
        <v>134</v>
      </c>
      <c r="B35" s="357"/>
      <c r="C35" s="357"/>
      <c r="D35" s="357"/>
      <c r="E35" s="357"/>
      <c r="F35" s="357"/>
      <c r="G35" s="357"/>
      <c r="H35" s="357"/>
    </row>
    <row r="36" spans="1:28" ht="13.5" customHeight="1">
      <c r="A36" s="47" t="s">
        <v>136</v>
      </c>
    </row>
  </sheetData>
  <sheetProtection sheet="1" objects="1" scenarios="1"/>
  <mergeCells count="162">
    <mergeCell ref="A35:H35"/>
    <mergeCell ref="O33:P33"/>
    <mergeCell ref="Q33:S33"/>
    <mergeCell ref="A34:B34"/>
    <mergeCell ref="O31:P31"/>
    <mergeCell ref="Q31:S31"/>
    <mergeCell ref="A32:B32"/>
    <mergeCell ref="A33:B33"/>
    <mergeCell ref="C33:D33"/>
    <mergeCell ref="E33:F33"/>
    <mergeCell ref="G33:H33"/>
    <mergeCell ref="I33:J33"/>
    <mergeCell ref="K33:L33"/>
    <mergeCell ref="M33:N33"/>
    <mergeCell ref="Q29:S29"/>
    <mergeCell ref="A30:B30"/>
    <mergeCell ref="A31:B31"/>
    <mergeCell ref="C31:D31"/>
    <mergeCell ref="E31:F31"/>
    <mergeCell ref="G31:H31"/>
    <mergeCell ref="I31:J31"/>
    <mergeCell ref="K31:L31"/>
    <mergeCell ref="M31:N31"/>
    <mergeCell ref="M24:N24"/>
    <mergeCell ref="O24:P24"/>
    <mergeCell ref="A28:B28"/>
    <mergeCell ref="A29:B29"/>
    <mergeCell ref="C29:D29"/>
    <mergeCell ref="E29:F29"/>
    <mergeCell ref="G29:H29"/>
    <mergeCell ref="I29:J29"/>
    <mergeCell ref="K29:L29"/>
    <mergeCell ref="M29:N29"/>
    <mergeCell ref="A24:B25"/>
    <mergeCell ref="C24:D24"/>
    <mergeCell ref="E24:F24"/>
    <mergeCell ref="G24:H24"/>
    <mergeCell ref="I24:J24"/>
    <mergeCell ref="K24:L24"/>
    <mergeCell ref="O29:P29"/>
    <mergeCell ref="A22:B23"/>
    <mergeCell ref="C22:D22"/>
    <mergeCell ref="E22:F22"/>
    <mergeCell ref="G22:H22"/>
    <mergeCell ref="I22:J22"/>
    <mergeCell ref="K22:L22"/>
    <mergeCell ref="M22:N22"/>
    <mergeCell ref="O22:P22"/>
    <mergeCell ref="A20:B21"/>
    <mergeCell ref="C20:D20"/>
    <mergeCell ref="E20:F20"/>
    <mergeCell ref="G20:H20"/>
    <mergeCell ref="I20:J20"/>
    <mergeCell ref="K20:L20"/>
    <mergeCell ref="A18:B19"/>
    <mergeCell ref="C18:D18"/>
    <mergeCell ref="E18:F18"/>
    <mergeCell ref="G18:H18"/>
    <mergeCell ref="I18:J18"/>
    <mergeCell ref="K18:L18"/>
    <mergeCell ref="M18:N18"/>
    <mergeCell ref="O18:P18"/>
    <mergeCell ref="M20:N20"/>
    <mergeCell ref="O20:P20"/>
    <mergeCell ref="A13:B13"/>
    <mergeCell ref="A14:B14"/>
    <mergeCell ref="Q14:S14"/>
    <mergeCell ref="A15:B15"/>
    <mergeCell ref="A16:B17"/>
    <mergeCell ref="C16:D16"/>
    <mergeCell ref="E16:F16"/>
    <mergeCell ref="G16:H16"/>
    <mergeCell ref="I16:J16"/>
    <mergeCell ref="K16:L16"/>
    <mergeCell ref="M16:N16"/>
    <mergeCell ref="O16:P16"/>
    <mergeCell ref="Q11:S11"/>
    <mergeCell ref="A12:B12"/>
    <mergeCell ref="C12:D12"/>
    <mergeCell ref="E12:F12"/>
    <mergeCell ref="G12:H12"/>
    <mergeCell ref="I12:J12"/>
    <mergeCell ref="K12:L12"/>
    <mergeCell ref="M12:N12"/>
    <mergeCell ref="O12:P12"/>
    <mergeCell ref="M10:N10"/>
    <mergeCell ref="O10:P10"/>
    <mergeCell ref="A11:B11"/>
    <mergeCell ref="C11:D11"/>
    <mergeCell ref="E11:F11"/>
    <mergeCell ref="G11:H11"/>
    <mergeCell ref="I11:J11"/>
    <mergeCell ref="K11:L11"/>
    <mergeCell ref="M11:N11"/>
    <mergeCell ref="O11:P11"/>
    <mergeCell ref="A10:B10"/>
    <mergeCell ref="C10:D10"/>
    <mergeCell ref="E10:F10"/>
    <mergeCell ref="G10:H10"/>
    <mergeCell ref="I10:J10"/>
    <mergeCell ref="K10:L10"/>
    <mergeCell ref="M8:N8"/>
    <mergeCell ref="O8:P8"/>
    <mergeCell ref="A9:B9"/>
    <mergeCell ref="C9:D9"/>
    <mergeCell ref="E9:F9"/>
    <mergeCell ref="G9:H9"/>
    <mergeCell ref="I9:J9"/>
    <mergeCell ref="K9:L9"/>
    <mergeCell ref="M9:N9"/>
    <mergeCell ref="O9:P9"/>
    <mergeCell ref="A8:B8"/>
    <mergeCell ref="C8:D8"/>
    <mergeCell ref="E8:F8"/>
    <mergeCell ref="G8:H8"/>
    <mergeCell ref="I8:J8"/>
    <mergeCell ref="K8:L8"/>
    <mergeCell ref="G5:H5"/>
    <mergeCell ref="I5:J5"/>
    <mergeCell ref="K5:L5"/>
    <mergeCell ref="M5:N5"/>
    <mergeCell ref="O5:P5"/>
    <mergeCell ref="M6:N6"/>
    <mergeCell ref="O6:P6"/>
    <mergeCell ref="A7:B7"/>
    <mergeCell ref="C7:D7"/>
    <mergeCell ref="E7:F7"/>
    <mergeCell ref="G7:H7"/>
    <mergeCell ref="I7:J7"/>
    <mergeCell ref="K7:L7"/>
    <mergeCell ref="M7:N7"/>
    <mergeCell ref="O7:P7"/>
    <mergeCell ref="A6:B6"/>
    <mergeCell ref="C6:D6"/>
    <mergeCell ref="E6:F6"/>
    <mergeCell ref="G6:H6"/>
    <mergeCell ref="I6:J6"/>
    <mergeCell ref="K6:L6"/>
    <mergeCell ref="A1:S1"/>
    <mergeCell ref="A2:S2"/>
    <mergeCell ref="A3:B3"/>
    <mergeCell ref="C3:D3"/>
    <mergeCell ref="E3:F3"/>
    <mergeCell ref="G3:H3"/>
    <mergeCell ref="I3:J3"/>
    <mergeCell ref="K3:L3"/>
    <mergeCell ref="M3:N3"/>
    <mergeCell ref="O3:P3"/>
    <mergeCell ref="Q3:Q10"/>
    <mergeCell ref="R3:R10"/>
    <mergeCell ref="S3:S10"/>
    <mergeCell ref="A4:B4"/>
    <mergeCell ref="C4:D4"/>
    <mergeCell ref="E4:F4"/>
    <mergeCell ref="G4:H4"/>
    <mergeCell ref="I4:J4"/>
    <mergeCell ref="K4:L4"/>
    <mergeCell ref="M4:N4"/>
    <mergeCell ref="O4:P4"/>
    <mergeCell ref="A5:B5"/>
    <mergeCell ref="C5:D5"/>
    <mergeCell ref="E5:F5"/>
  </mergeCells>
  <conditionalFormatting sqref="R13">
    <cfRule type="cellIs" dxfId="78" priority="21" operator="equal">
      <formula>"No"</formula>
    </cfRule>
  </conditionalFormatting>
  <conditionalFormatting sqref="R13">
    <cfRule type="cellIs" dxfId="77" priority="20" operator="equal">
      <formula>"No"</formula>
    </cfRule>
  </conditionalFormatting>
  <conditionalFormatting sqref="S12">
    <cfRule type="cellIs" dxfId="76" priority="19" operator="equal">
      <formula>"No"</formula>
    </cfRule>
  </conditionalFormatting>
  <conditionalFormatting sqref="S13">
    <cfRule type="cellIs" dxfId="75" priority="18" operator="equal">
      <formula>"No"</formula>
    </cfRule>
  </conditionalFormatting>
  <conditionalFormatting sqref="S13">
    <cfRule type="cellIs" dxfId="74" priority="17" operator="equal">
      <formula>"No"</formula>
    </cfRule>
  </conditionalFormatting>
  <conditionalFormatting sqref="R34">
    <cfRule type="cellIs" dxfId="73" priority="16" operator="equal">
      <formula>"No"</formula>
    </cfRule>
  </conditionalFormatting>
  <conditionalFormatting sqref="S18">
    <cfRule type="cellIs" dxfId="72" priority="15" operator="equal">
      <formula>"No"</formula>
    </cfRule>
  </conditionalFormatting>
  <conditionalFormatting sqref="R12">
    <cfRule type="cellIs" dxfId="71" priority="12" operator="equal">
      <formula>"No"</formula>
    </cfRule>
  </conditionalFormatting>
  <conditionalFormatting sqref="R15:S15">
    <cfRule type="cellIs" dxfId="70" priority="11" operator="equal">
      <formula>"No"</formula>
    </cfRule>
  </conditionalFormatting>
  <conditionalFormatting sqref="R30">
    <cfRule type="cellIs" dxfId="69" priority="10" operator="equal">
      <formula>"No"</formula>
    </cfRule>
  </conditionalFormatting>
  <conditionalFormatting sqref="R32">
    <cfRule type="cellIs" dxfId="68" priority="9" operator="equal">
      <formula>"No"</formula>
    </cfRule>
  </conditionalFormatting>
  <conditionalFormatting sqref="S16">
    <cfRule type="cellIs" dxfId="67" priority="8" operator="equal">
      <formula>"No"</formula>
    </cfRule>
  </conditionalFormatting>
  <conditionalFormatting sqref="S20">
    <cfRule type="cellIs" dxfId="66" priority="7" operator="equal">
      <formula>"No"</formula>
    </cfRule>
  </conditionalFormatting>
  <conditionalFormatting sqref="S22">
    <cfRule type="cellIs" dxfId="65" priority="6" operator="equal">
      <formula>"No"</formula>
    </cfRule>
  </conditionalFormatting>
  <conditionalFormatting sqref="S24">
    <cfRule type="cellIs" dxfId="64" priority="5" operator="equal">
      <formula>"No"</formula>
    </cfRule>
  </conditionalFormatting>
  <conditionalFormatting sqref="S30">
    <cfRule type="cellIs" dxfId="63" priority="3" operator="equal">
      <formula>"No"</formula>
    </cfRule>
  </conditionalFormatting>
  <conditionalFormatting sqref="S34">
    <cfRule type="cellIs" dxfId="62" priority="2" operator="equal">
      <formula>"No"</formula>
    </cfRule>
  </conditionalFormatting>
  <conditionalFormatting sqref="S32">
    <cfRule type="cellIs" dxfId="61" priority="1" operator="equal">
      <formula>"No"</formula>
    </cfRule>
  </conditionalFormatting>
  <pageMargins left="0.31" right="0.3" top="0.52" bottom="0.53" header="0.3" footer="0.3"/>
  <pageSetup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6"/>
  <sheetViews>
    <sheetView showGridLines="0" zoomScale="90" zoomScaleNormal="90" workbookViewId="0">
      <selection activeCell="S30" sqref="S30"/>
    </sheetView>
  </sheetViews>
  <sheetFormatPr defaultRowHeight="15"/>
  <cols>
    <col min="1" max="1" width="9.140625" style="47"/>
    <col min="2" max="2" width="17.85546875" style="47" customWidth="1"/>
    <col min="3" max="4" width="9.140625" style="47" customWidth="1"/>
    <col min="5" max="5" width="9.140625" style="1"/>
    <col min="6" max="6" width="9" style="47" customWidth="1"/>
    <col min="7" max="7" width="9.140625" style="1"/>
    <col min="8" max="8" width="9.140625" style="47"/>
    <col min="9" max="9" width="9.140625" style="1"/>
    <col min="10" max="10" width="9.140625" style="47" customWidth="1"/>
    <col min="11" max="11" width="9.140625" style="1"/>
    <col min="12" max="12" width="9.140625" style="47"/>
    <col min="13" max="13" width="9.140625" style="1"/>
    <col min="14" max="14" width="9.140625" style="47"/>
    <col min="15" max="16" width="9.140625" style="47" customWidth="1"/>
    <col min="17" max="19" width="7.42578125" style="1" customWidth="1"/>
    <col min="20" max="28" width="9.140625" style="47" hidden="1" customWidth="1"/>
    <col min="29" max="16384" width="9.140625" style="47"/>
  </cols>
  <sheetData>
    <row r="1" spans="1:28" ht="15" customHeight="1">
      <c r="A1" s="373" t="s">
        <v>110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</row>
    <row r="2" spans="1:28" ht="15" customHeight="1" thickBot="1">
      <c r="A2" s="277" t="s">
        <v>111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</row>
    <row r="3" spans="1:28" ht="18" customHeight="1" thickTop="1">
      <c r="A3" s="377" t="s">
        <v>86</v>
      </c>
      <c r="B3" s="378"/>
      <c r="C3" s="303" t="s">
        <v>76</v>
      </c>
      <c r="D3" s="303"/>
      <c r="E3" s="303" t="s">
        <v>0</v>
      </c>
      <c r="F3" s="303"/>
      <c r="G3" s="303" t="s">
        <v>1</v>
      </c>
      <c r="H3" s="303"/>
      <c r="I3" s="303" t="s">
        <v>2</v>
      </c>
      <c r="J3" s="303"/>
      <c r="K3" s="303" t="s">
        <v>3</v>
      </c>
      <c r="L3" s="303"/>
      <c r="M3" s="303" t="s">
        <v>4</v>
      </c>
      <c r="N3" s="303"/>
      <c r="O3" s="303" t="s">
        <v>75</v>
      </c>
      <c r="P3" s="316"/>
      <c r="Q3" s="320" t="s">
        <v>79</v>
      </c>
      <c r="R3" s="313" t="s">
        <v>93</v>
      </c>
      <c r="S3" s="310" t="s">
        <v>92</v>
      </c>
    </row>
    <row r="4" spans="1:28" ht="18" customHeight="1">
      <c r="A4" s="379" t="s">
        <v>80</v>
      </c>
      <c r="B4" s="380"/>
      <c r="C4" s="304"/>
      <c r="D4" s="304"/>
      <c r="E4" s="306"/>
      <c r="F4" s="304"/>
      <c r="G4" s="304"/>
      <c r="H4" s="304"/>
      <c r="I4" s="304"/>
      <c r="J4" s="304"/>
      <c r="K4" s="306"/>
      <c r="L4" s="304"/>
      <c r="M4" s="304"/>
      <c r="N4" s="304"/>
      <c r="O4" s="306"/>
      <c r="P4" s="317"/>
      <c r="Q4" s="321"/>
      <c r="R4" s="314"/>
      <c r="S4" s="311"/>
    </row>
    <row r="5" spans="1:28" ht="18" customHeight="1">
      <c r="A5" s="381" t="s">
        <v>87</v>
      </c>
      <c r="B5" s="382"/>
      <c r="C5" s="304"/>
      <c r="D5" s="304"/>
      <c r="E5" s="306"/>
      <c r="F5" s="304"/>
      <c r="G5" s="304"/>
      <c r="H5" s="304"/>
      <c r="I5" s="304"/>
      <c r="J5" s="304"/>
      <c r="K5" s="306"/>
      <c r="L5" s="304"/>
      <c r="M5" s="304"/>
      <c r="N5" s="304"/>
      <c r="O5" s="304"/>
      <c r="P5" s="317"/>
      <c r="Q5" s="321"/>
      <c r="R5" s="314"/>
      <c r="S5" s="311"/>
    </row>
    <row r="6" spans="1:28" ht="18" customHeight="1">
      <c r="A6" s="379" t="s">
        <v>81</v>
      </c>
      <c r="B6" s="380"/>
      <c r="C6" s="304"/>
      <c r="D6" s="304"/>
      <c r="E6" s="306"/>
      <c r="F6" s="304"/>
      <c r="G6" s="304"/>
      <c r="H6" s="304"/>
      <c r="I6" s="304"/>
      <c r="J6" s="304"/>
      <c r="K6" s="323"/>
      <c r="L6" s="324"/>
      <c r="M6" s="304"/>
      <c r="N6" s="304"/>
      <c r="O6" s="304"/>
      <c r="P6" s="317"/>
      <c r="Q6" s="321"/>
      <c r="R6" s="314"/>
      <c r="S6" s="311"/>
    </row>
    <row r="7" spans="1:28" ht="18" customHeight="1">
      <c r="A7" s="379" t="s">
        <v>81</v>
      </c>
      <c r="B7" s="380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17"/>
      <c r="Q7" s="321"/>
      <c r="R7" s="314"/>
      <c r="S7" s="311"/>
    </row>
    <row r="8" spans="1:28" ht="18" customHeight="1">
      <c r="A8" s="381" t="s">
        <v>83</v>
      </c>
      <c r="B8" s="382"/>
      <c r="C8" s="304"/>
      <c r="D8" s="304"/>
      <c r="E8" s="306"/>
      <c r="F8" s="304"/>
      <c r="G8" s="304"/>
      <c r="H8" s="304"/>
      <c r="I8" s="304"/>
      <c r="J8" s="304"/>
      <c r="K8" s="304"/>
      <c r="L8" s="304"/>
      <c r="M8" s="304"/>
      <c r="N8" s="304"/>
      <c r="O8" s="323"/>
      <c r="P8" s="319"/>
      <c r="Q8" s="321"/>
      <c r="R8" s="314"/>
      <c r="S8" s="311"/>
    </row>
    <row r="9" spans="1:28" ht="18" customHeight="1">
      <c r="A9" s="385"/>
      <c r="B9" s="386"/>
      <c r="C9" s="304"/>
      <c r="D9" s="304"/>
      <c r="E9" s="306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17"/>
      <c r="Q9" s="321"/>
      <c r="R9" s="314"/>
      <c r="S9" s="311"/>
    </row>
    <row r="10" spans="1:28" ht="18" customHeight="1" thickBot="1">
      <c r="A10" s="383" t="s">
        <v>88</v>
      </c>
      <c r="B10" s="38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17"/>
      <c r="Q10" s="322"/>
      <c r="R10" s="315"/>
      <c r="S10" s="312"/>
    </row>
    <row r="11" spans="1:28" ht="19.5" customHeight="1" thickTop="1">
      <c r="A11" s="388" t="s">
        <v>80</v>
      </c>
      <c r="B11" s="389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0"/>
      <c r="P11" s="391"/>
      <c r="Q11" s="444" t="s">
        <v>80</v>
      </c>
      <c r="R11" s="445"/>
      <c r="S11" s="446"/>
    </row>
    <row r="12" spans="1:28" ht="30.75" customHeight="1">
      <c r="A12" s="395" t="s">
        <v>119</v>
      </c>
      <c r="B12" s="396"/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  <c r="O12" s="397"/>
      <c r="P12" s="398"/>
      <c r="Q12" s="183">
        <f>C$13+E$13+G$13+I$13+K$13+M$13+O$13</f>
        <v>0</v>
      </c>
      <c r="R12" s="184" t="str">
        <f>IF(AB13=0,"Yes","No")</f>
        <v>No</v>
      </c>
      <c r="S12" s="272" t="str">
        <f>IF(AND($Q$12&gt;=G6_8mma_min,$Q$12&lt;=g6_8mma_max),"Yes","No")</f>
        <v>No</v>
      </c>
      <c r="T12" s="1" t="s">
        <v>100</v>
      </c>
      <c r="U12" s="1" t="s">
        <v>94</v>
      </c>
      <c r="V12" s="1" t="s">
        <v>95</v>
      </c>
      <c r="W12" s="83" t="s">
        <v>96</v>
      </c>
      <c r="X12" s="83" t="s">
        <v>97</v>
      </c>
      <c r="Y12" s="83" t="s">
        <v>98</v>
      </c>
      <c r="Z12" s="83" t="s">
        <v>99</v>
      </c>
    </row>
    <row r="13" spans="1:28" ht="15" customHeight="1" thickBot="1">
      <c r="A13" s="399"/>
      <c r="B13" s="400"/>
      <c r="C13" s="185"/>
      <c r="D13" s="186" t="s">
        <v>7</v>
      </c>
      <c r="E13" s="185"/>
      <c r="F13" s="186" t="s">
        <v>7</v>
      </c>
      <c r="G13" s="185"/>
      <c r="H13" s="186" t="s">
        <v>7</v>
      </c>
      <c r="I13" s="185"/>
      <c r="J13" s="186" t="s">
        <v>7</v>
      </c>
      <c r="K13" s="185"/>
      <c r="L13" s="186" t="s">
        <v>7</v>
      </c>
      <c r="M13" s="185"/>
      <c r="N13" s="186" t="s">
        <v>7</v>
      </c>
      <c r="O13" s="231"/>
      <c r="P13" s="187" t="s">
        <v>7</v>
      </c>
      <c r="Q13" s="188" t="s">
        <v>7</v>
      </c>
      <c r="R13" s="189"/>
      <c r="S13" s="190"/>
      <c r="T13" s="1">
        <f>C13</f>
        <v>0</v>
      </c>
      <c r="U13" s="1">
        <f>E13</f>
        <v>0</v>
      </c>
      <c r="V13" s="1">
        <f>G13</f>
        <v>0</v>
      </c>
      <c r="W13" s="1">
        <f>I13</f>
        <v>0</v>
      </c>
      <c r="X13" s="1">
        <f>K13</f>
        <v>0</v>
      </c>
      <c r="Y13" s="1">
        <f>M13</f>
        <v>0</v>
      </c>
      <c r="Z13" s="1">
        <f>O13</f>
        <v>0</v>
      </c>
      <c r="AA13" s="47">
        <f>COUNTIFS(T13:Z13,"&gt;=1")</f>
        <v>0</v>
      </c>
      <c r="AB13" s="47">
        <f>COUNTIF(T13:Z13,"&lt;1")</f>
        <v>7</v>
      </c>
    </row>
    <row r="14" spans="1:28" ht="19.5" customHeight="1" thickTop="1">
      <c r="A14" s="388" t="s">
        <v>133</v>
      </c>
      <c r="B14" s="389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2"/>
      <c r="Q14" s="447" t="s">
        <v>81</v>
      </c>
      <c r="R14" s="448"/>
      <c r="S14" s="449"/>
    </row>
    <row r="15" spans="1:28" ht="30" customHeight="1">
      <c r="A15" s="404" t="s">
        <v>82</v>
      </c>
      <c r="B15" s="405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4"/>
      <c r="Q15" s="195">
        <f>Q16+Q18+Q20+Q22+Q24</f>
        <v>0</v>
      </c>
      <c r="R15" s="196" t="str">
        <f>IF(AB28=0,"Yes","No")</f>
        <v>No</v>
      </c>
      <c r="S15" s="197" t="str">
        <f>IF(Q15&gt;=5.25,"Yes","No")</f>
        <v>No</v>
      </c>
    </row>
    <row r="16" spans="1:28">
      <c r="A16" s="406" t="s">
        <v>138</v>
      </c>
      <c r="B16" s="407"/>
      <c r="C16" s="410"/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O16" s="410"/>
      <c r="P16" s="411"/>
      <c r="Q16" s="198">
        <f>C$17+E$17+G$17+I$17+K$17+M$17+O$17</f>
        <v>0</v>
      </c>
      <c r="R16" s="199" t="s">
        <v>101</v>
      </c>
      <c r="S16" s="450" t="str">
        <f>IF($Q$16 &gt;= 0.5,"Yes","No")</f>
        <v>No</v>
      </c>
    </row>
    <row r="17" spans="1:28">
      <c r="A17" s="408"/>
      <c r="B17" s="409"/>
      <c r="C17" s="250"/>
      <c r="D17" s="200" t="s">
        <v>6</v>
      </c>
      <c r="E17" s="250"/>
      <c r="F17" s="200" t="s">
        <v>6</v>
      </c>
      <c r="G17" s="250"/>
      <c r="H17" s="200" t="s">
        <v>6</v>
      </c>
      <c r="I17" s="250"/>
      <c r="J17" s="200" t="s">
        <v>6</v>
      </c>
      <c r="K17" s="250"/>
      <c r="L17" s="200" t="s">
        <v>6</v>
      </c>
      <c r="M17" s="250"/>
      <c r="N17" s="200" t="s">
        <v>6</v>
      </c>
      <c r="O17" s="250"/>
      <c r="P17" s="201" t="s">
        <v>6</v>
      </c>
      <c r="Q17" s="202" t="s">
        <v>6</v>
      </c>
      <c r="R17" s="203"/>
      <c r="S17" s="451"/>
    </row>
    <row r="18" spans="1:28">
      <c r="A18" s="412" t="s">
        <v>102</v>
      </c>
      <c r="B18" s="413"/>
      <c r="C18" s="397"/>
      <c r="D18" s="415"/>
      <c r="E18" s="397"/>
      <c r="F18" s="415"/>
      <c r="G18" s="397"/>
      <c r="H18" s="397"/>
      <c r="I18" s="397"/>
      <c r="J18" s="397"/>
      <c r="K18" s="397"/>
      <c r="L18" s="397"/>
      <c r="M18" s="397"/>
      <c r="N18" s="397"/>
      <c r="O18" s="397"/>
      <c r="P18" s="416"/>
      <c r="Q18" s="204">
        <f>C$19+E$19+G$19+I$19+K$19+M$19+O$19</f>
        <v>0</v>
      </c>
      <c r="R18" s="184" t="s">
        <v>101</v>
      </c>
      <c r="S18" s="450" t="str">
        <f>IF($Q$18 &gt;= 0.75,"Yes","No")</f>
        <v>No</v>
      </c>
    </row>
    <row r="19" spans="1:28">
      <c r="A19" s="414"/>
      <c r="B19" s="413"/>
      <c r="C19" s="250"/>
      <c r="D19" s="147" t="s">
        <v>6</v>
      </c>
      <c r="E19" s="250"/>
      <c r="F19" s="147" t="s">
        <v>6</v>
      </c>
      <c r="G19" s="250"/>
      <c r="H19" s="147" t="s">
        <v>6</v>
      </c>
      <c r="I19" s="250"/>
      <c r="J19" s="147" t="s">
        <v>6</v>
      </c>
      <c r="K19" s="250"/>
      <c r="L19" s="147" t="s">
        <v>6</v>
      </c>
      <c r="M19" s="250"/>
      <c r="N19" s="147" t="s">
        <v>6</v>
      </c>
      <c r="O19" s="250"/>
      <c r="P19" s="206" t="s">
        <v>6</v>
      </c>
      <c r="Q19" s="207" t="s">
        <v>6</v>
      </c>
      <c r="R19" s="184"/>
      <c r="S19" s="451"/>
    </row>
    <row r="20" spans="1:28" ht="15" customHeight="1">
      <c r="A20" s="412" t="s">
        <v>103</v>
      </c>
      <c r="B20" s="413"/>
      <c r="C20" s="397"/>
      <c r="D20" s="397"/>
      <c r="E20" s="397"/>
      <c r="F20" s="397"/>
      <c r="G20" s="397"/>
      <c r="H20" s="397"/>
      <c r="I20" s="397"/>
      <c r="J20" s="397"/>
      <c r="K20" s="417"/>
      <c r="L20" s="415"/>
      <c r="M20" s="397"/>
      <c r="N20" s="397"/>
      <c r="O20" s="397"/>
      <c r="P20" s="398"/>
      <c r="Q20" s="204">
        <f>C$21+E$21+G$21+I$21+K$21+M$21+O$21</f>
        <v>0</v>
      </c>
      <c r="R20" s="208" t="s">
        <v>101</v>
      </c>
      <c r="S20" s="450" t="str">
        <f>IF($Q$20 &gt;= 0.5,"Yes","No")</f>
        <v>No</v>
      </c>
    </row>
    <row r="21" spans="1:28">
      <c r="A21" s="414"/>
      <c r="B21" s="413"/>
      <c r="C21" s="250"/>
      <c r="D21" s="147" t="s">
        <v>6</v>
      </c>
      <c r="E21" s="250"/>
      <c r="F21" s="147" t="s">
        <v>6</v>
      </c>
      <c r="G21" s="250"/>
      <c r="H21" s="147" t="s">
        <v>6</v>
      </c>
      <c r="I21" s="250"/>
      <c r="J21" s="147" t="s">
        <v>6</v>
      </c>
      <c r="K21" s="250"/>
      <c r="L21" s="147" t="s">
        <v>6</v>
      </c>
      <c r="M21" s="250"/>
      <c r="N21" s="147" t="s">
        <v>6</v>
      </c>
      <c r="O21" s="250"/>
      <c r="P21" s="206" t="s">
        <v>6</v>
      </c>
      <c r="Q21" s="207" t="s">
        <v>6</v>
      </c>
      <c r="R21" s="203"/>
      <c r="S21" s="451"/>
    </row>
    <row r="22" spans="1:28" ht="15" customHeight="1">
      <c r="A22" s="412" t="s">
        <v>104</v>
      </c>
      <c r="B22" s="413"/>
      <c r="C22" s="397"/>
      <c r="D22" s="397"/>
      <c r="E22" s="397"/>
      <c r="F22" s="397"/>
      <c r="G22" s="397"/>
      <c r="H22" s="397"/>
      <c r="I22" s="397"/>
      <c r="J22" s="397"/>
      <c r="K22" s="397"/>
      <c r="L22" s="397"/>
      <c r="M22" s="397"/>
      <c r="N22" s="397"/>
      <c r="O22" s="397"/>
      <c r="P22" s="398"/>
      <c r="Q22" s="209">
        <f>C$23+E$23+G$23+I$23+K$23+M$23+O$23</f>
        <v>0</v>
      </c>
      <c r="R22" s="208" t="s">
        <v>101</v>
      </c>
      <c r="S22" s="450" t="str">
        <f>IF($Q$22 &gt;= 0.5,"Yes","No")</f>
        <v>No</v>
      </c>
    </row>
    <row r="23" spans="1:28">
      <c r="A23" s="414"/>
      <c r="B23" s="413"/>
      <c r="C23" s="250"/>
      <c r="D23" s="147" t="s">
        <v>6</v>
      </c>
      <c r="E23" s="250"/>
      <c r="F23" s="147" t="s">
        <v>6</v>
      </c>
      <c r="G23" s="250"/>
      <c r="H23" s="147" t="s">
        <v>6</v>
      </c>
      <c r="I23" s="250"/>
      <c r="J23" s="147" t="s">
        <v>6</v>
      </c>
      <c r="K23" s="250"/>
      <c r="L23" s="147" t="s">
        <v>6</v>
      </c>
      <c r="M23" s="250"/>
      <c r="N23" s="147" t="s">
        <v>6</v>
      </c>
      <c r="O23" s="250"/>
      <c r="P23" s="206" t="s">
        <v>6</v>
      </c>
      <c r="Q23" s="211" t="s">
        <v>6</v>
      </c>
      <c r="R23" s="203"/>
      <c r="S23" s="451"/>
    </row>
    <row r="24" spans="1:28">
      <c r="A24" s="412" t="s">
        <v>65</v>
      </c>
      <c r="B24" s="413"/>
      <c r="C24" s="39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8"/>
      <c r="Q24" s="213">
        <f>C$25+E$25+G$25+I$25+K$25+M$25+O$25</f>
        <v>0</v>
      </c>
      <c r="R24" s="208" t="s">
        <v>101</v>
      </c>
      <c r="S24" s="450" t="str">
        <f>IF(Q23 &gt;= 0.5,"Yes","No")</f>
        <v>Yes</v>
      </c>
    </row>
    <row r="25" spans="1:28">
      <c r="A25" s="421"/>
      <c r="B25" s="422"/>
      <c r="C25" s="250"/>
      <c r="D25" s="214" t="s">
        <v>6</v>
      </c>
      <c r="E25" s="250"/>
      <c r="F25" s="214" t="s">
        <v>6</v>
      </c>
      <c r="G25" s="250"/>
      <c r="H25" s="214" t="s">
        <v>6</v>
      </c>
      <c r="I25" s="250"/>
      <c r="J25" s="214" t="s">
        <v>6</v>
      </c>
      <c r="K25" s="250"/>
      <c r="L25" s="214" t="s">
        <v>6</v>
      </c>
      <c r="M25" s="250"/>
      <c r="N25" s="214" t="s">
        <v>6</v>
      </c>
      <c r="O25" s="250"/>
      <c r="P25" s="215" t="s">
        <v>6</v>
      </c>
      <c r="Q25" s="202" t="s">
        <v>6</v>
      </c>
      <c r="R25" s="203"/>
      <c r="S25" s="451"/>
    </row>
    <row r="26" spans="1:28" ht="15" customHeight="1">
      <c r="A26" s="216" t="s">
        <v>106</v>
      </c>
      <c r="B26" s="217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9"/>
      <c r="R26" s="219"/>
      <c r="S26" s="220"/>
    </row>
    <row r="27" spans="1:28" ht="15" customHeight="1">
      <c r="A27" s="221">
        <f>IF(Q15&lt;=5.25,5.25-Q15,0)</f>
        <v>5.25</v>
      </c>
      <c r="B27" s="222" t="s">
        <v>6</v>
      </c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4"/>
      <c r="R27" s="224"/>
      <c r="S27" s="225"/>
    </row>
    <row r="28" spans="1:28" ht="18.75" customHeight="1" thickBot="1">
      <c r="A28" s="418" t="s">
        <v>105</v>
      </c>
      <c r="B28" s="419"/>
      <c r="C28" s="256">
        <f>C17+C19 + C21+ C23+ C25</f>
        <v>0</v>
      </c>
      <c r="D28" s="186" t="s">
        <v>6</v>
      </c>
      <c r="E28" s="256">
        <f>E17+E19 + E21+ E23+ E25</f>
        <v>0</v>
      </c>
      <c r="F28" s="186" t="s">
        <v>6</v>
      </c>
      <c r="G28" s="256">
        <f>G17+G19 + G21+ G23+ G25</f>
        <v>0</v>
      </c>
      <c r="H28" s="186" t="s">
        <v>6</v>
      </c>
      <c r="I28" s="256">
        <f>I17+I19 + I21+ I23+ I25</f>
        <v>0</v>
      </c>
      <c r="J28" s="186" t="s">
        <v>6</v>
      </c>
      <c r="K28" s="256">
        <f>K17+K19 + K21+ K23+ K25</f>
        <v>0</v>
      </c>
      <c r="L28" s="186" t="s">
        <v>6</v>
      </c>
      <c r="M28" s="256">
        <f>M17+M19 + M21+ M23+ M25</f>
        <v>0</v>
      </c>
      <c r="N28" s="186" t="s">
        <v>6</v>
      </c>
      <c r="O28" s="256">
        <f>O17+O19 + O21+ O23+ O25</f>
        <v>0</v>
      </c>
      <c r="P28" s="187" t="s">
        <v>6</v>
      </c>
      <c r="Q28" s="226"/>
      <c r="R28" s="227"/>
      <c r="S28" s="228"/>
      <c r="T28" s="96">
        <f>C28</f>
        <v>0</v>
      </c>
      <c r="U28" s="47">
        <f>E28</f>
        <v>0</v>
      </c>
      <c r="V28" s="47">
        <f>G28</f>
        <v>0</v>
      </c>
      <c r="W28" s="47">
        <f>I28</f>
        <v>0</v>
      </c>
      <c r="X28" s="47">
        <f>K28</f>
        <v>0</v>
      </c>
      <c r="Y28" s="47">
        <f>M28</f>
        <v>0</v>
      </c>
      <c r="Z28" s="47">
        <f>O28</f>
        <v>0</v>
      </c>
      <c r="AA28" s="96">
        <f>SUM(T28:Z28)</f>
        <v>0</v>
      </c>
      <c r="AB28" s="47">
        <f>COUNTIF(T28:Z28,"&lt;.75")</f>
        <v>7</v>
      </c>
    </row>
    <row r="29" spans="1:28" ht="19.5" customHeight="1" thickTop="1">
      <c r="A29" s="388" t="s">
        <v>87</v>
      </c>
      <c r="B29" s="389"/>
      <c r="C29" s="420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3"/>
      <c r="Q29" s="444" t="s">
        <v>108</v>
      </c>
      <c r="R29" s="445"/>
      <c r="S29" s="446"/>
    </row>
    <row r="30" spans="1:28" ht="32.25" customHeight="1" thickBot="1">
      <c r="A30" s="424" t="s">
        <v>117</v>
      </c>
      <c r="B30" s="425"/>
      <c r="C30" s="185"/>
      <c r="D30" s="186" t="s">
        <v>7</v>
      </c>
      <c r="E30" s="185"/>
      <c r="F30" s="186" t="s">
        <v>7</v>
      </c>
      <c r="G30" s="185"/>
      <c r="H30" s="186" t="s">
        <v>7</v>
      </c>
      <c r="I30" s="185"/>
      <c r="J30" s="186" t="s">
        <v>7</v>
      </c>
      <c r="K30" s="185"/>
      <c r="L30" s="186" t="s">
        <v>7</v>
      </c>
      <c r="M30" s="185"/>
      <c r="N30" s="186" t="s">
        <v>7</v>
      </c>
      <c r="O30" s="185"/>
      <c r="P30" s="187" t="s">
        <v>7</v>
      </c>
      <c r="Q30" s="229">
        <f>C30+E30+G30+I30+K30+M30+O30</f>
        <v>0</v>
      </c>
      <c r="R30" s="189" t="str">
        <f>IF(AB30=0,"Yes","No")</f>
        <v>No</v>
      </c>
      <c r="S30" s="271" t="str">
        <f>IF(AND(Q30&gt;=g6_8g_min,Q30&lt;=g6_8g_max),"Yes","No")</f>
        <v>No</v>
      </c>
      <c r="T30" s="47">
        <f>C30</f>
        <v>0</v>
      </c>
      <c r="U30" s="47">
        <f>E30</f>
        <v>0</v>
      </c>
      <c r="V30" s="47">
        <f>G30</f>
        <v>0</v>
      </c>
      <c r="W30" s="47">
        <f>I30</f>
        <v>0</v>
      </c>
      <c r="X30" s="47">
        <f>K30</f>
        <v>0</v>
      </c>
      <c r="Y30" s="47">
        <f>M30</f>
        <v>0</v>
      </c>
      <c r="Z30" s="47">
        <f>O30</f>
        <v>0</v>
      </c>
      <c r="AA30" s="47">
        <f>SUM(T30:Z30)</f>
        <v>0</v>
      </c>
      <c r="AB30" s="47">
        <f>COUNTIF(T30:Z30,"&lt;1")</f>
        <v>7</v>
      </c>
    </row>
    <row r="31" spans="1:28" ht="19.5" customHeight="1" thickTop="1">
      <c r="A31" s="388" t="s">
        <v>135</v>
      </c>
      <c r="B31" s="389"/>
      <c r="C31" s="420"/>
      <c r="D31" s="420"/>
      <c r="E31" s="420"/>
      <c r="F31" s="420"/>
      <c r="G31" s="426"/>
      <c r="H31" s="420"/>
      <c r="I31" s="420"/>
      <c r="J31" s="420"/>
      <c r="K31" s="420"/>
      <c r="L31" s="420"/>
      <c r="M31" s="420"/>
      <c r="N31" s="420"/>
      <c r="O31" s="420"/>
      <c r="P31" s="423"/>
      <c r="Q31" s="444" t="s">
        <v>107</v>
      </c>
      <c r="R31" s="445"/>
      <c r="S31" s="446"/>
    </row>
    <row r="32" spans="1:28" ht="33" customHeight="1" thickBot="1">
      <c r="A32" s="427" t="s">
        <v>84</v>
      </c>
      <c r="B32" s="428"/>
      <c r="C32" s="185"/>
      <c r="D32" s="186" t="s">
        <v>6</v>
      </c>
      <c r="E32" s="185"/>
      <c r="F32" s="186" t="s">
        <v>6</v>
      </c>
      <c r="G32" s="230"/>
      <c r="H32" s="186" t="s">
        <v>6</v>
      </c>
      <c r="I32" s="185"/>
      <c r="J32" s="186" t="s">
        <v>6</v>
      </c>
      <c r="K32" s="185"/>
      <c r="L32" s="186" t="s">
        <v>6</v>
      </c>
      <c r="M32" s="185"/>
      <c r="N32" s="186" t="s">
        <v>6</v>
      </c>
      <c r="O32" s="185"/>
      <c r="P32" s="187" t="s">
        <v>6</v>
      </c>
      <c r="Q32" s="229">
        <f>C32+E32+G32+I32+K32+M32+O32</f>
        <v>0</v>
      </c>
      <c r="R32" s="189" t="str">
        <f>IF(AB32=0,"Yes","No")</f>
        <v>No</v>
      </c>
      <c r="S32" s="190" t="str">
        <f>IF(Q32 &gt;= 3.5,"Yes","No")</f>
        <v>No</v>
      </c>
      <c r="T32" s="47">
        <f>C32</f>
        <v>0</v>
      </c>
      <c r="U32" s="47">
        <f>E32</f>
        <v>0</v>
      </c>
      <c r="V32" s="47">
        <f>G32</f>
        <v>0</v>
      </c>
      <c r="W32" s="47">
        <f>I32</f>
        <v>0</v>
      </c>
      <c r="X32" s="47">
        <f>K32</f>
        <v>0</v>
      </c>
      <c r="Y32" s="47">
        <f>M32</f>
        <v>0</v>
      </c>
      <c r="Z32" s="47">
        <f>O32</f>
        <v>0</v>
      </c>
      <c r="AA32" s="47">
        <f>SUM(T32:Z32)</f>
        <v>0</v>
      </c>
      <c r="AB32" s="47">
        <f>COUNTIF(T32:Z32,"&lt;.5")</f>
        <v>7</v>
      </c>
    </row>
    <row r="33" spans="1:28" ht="18.75" customHeight="1" thickTop="1">
      <c r="A33" s="388" t="s">
        <v>88</v>
      </c>
      <c r="B33" s="389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3"/>
      <c r="Q33" s="444" t="s">
        <v>88</v>
      </c>
      <c r="R33" s="445"/>
      <c r="S33" s="446"/>
    </row>
    <row r="34" spans="1:28" ht="18.75" customHeight="1" thickBot="1">
      <c r="A34" s="427" t="s">
        <v>85</v>
      </c>
      <c r="B34" s="428"/>
      <c r="C34" s="185"/>
      <c r="D34" s="186" t="s">
        <v>6</v>
      </c>
      <c r="E34" s="185"/>
      <c r="F34" s="186" t="s">
        <v>6</v>
      </c>
      <c r="G34" s="185"/>
      <c r="H34" s="186" t="s">
        <v>6</v>
      </c>
      <c r="I34" s="185"/>
      <c r="J34" s="186" t="s">
        <v>8</v>
      </c>
      <c r="K34" s="185"/>
      <c r="L34" s="186" t="s">
        <v>6</v>
      </c>
      <c r="M34" s="185"/>
      <c r="N34" s="186" t="s">
        <v>6</v>
      </c>
      <c r="O34" s="185"/>
      <c r="P34" s="187" t="s">
        <v>6</v>
      </c>
      <c r="Q34" s="229">
        <f>C34+E34+G34+I34+K34+M34+O34</f>
        <v>0</v>
      </c>
      <c r="R34" s="189" t="str">
        <f>IF(AB34=0,"Yes","No")</f>
        <v>No</v>
      </c>
      <c r="S34" s="190" t="str">
        <f>IF(Q34 &gt;= 7,"Yes","No")</f>
        <v>No</v>
      </c>
      <c r="T34" s="47">
        <f>C34</f>
        <v>0</v>
      </c>
      <c r="U34" s="47">
        <f>E34</f>
        <v>0</v>
      </c>
      <c r="V34" s="47">
        <f>G34</f>
        <v>0</v>
      </c>
      <c r="W34" s="47">
        <f>I34</f>
        <v>0</v>
      </c>
      <c r="X34" s="47">
        <f>K34</f>
        <v>0</v>
      </c>
      <c r="Y34" s="47">
        <f>M34</f>
        <v>0</v>
      </c>
      <c r="Z34" s="47">
        <f>O34</f>
        <v>0</v>
      </c>
      <c r="AA34" s="47">
        <f>SUM(T34:Z34)</f>
        <v>0</v>
      </c>
      <c r="AB34" s="47">
        <f>COUNTIF(T34:Z34,"&lt;1")</f>
        <v>7</v>
      </c>
    </row>
    <row r="35" spans="1:28" ht="13.5" customHeight="1" thickTop="1">
      <c r="A35" s="357" t="s">
        <v>134</v>
      </c>
      <c r="B35" s="357"/>
      <c r="C35" s="357"/>
      <c r="D35" s="357"/>
      <c r="E35" s="357"/>
      <c r="F35" s="357"/>
      <c r="G35" s="357"/>
      <c r="H35" s="357"/>
    </row>
    <row r="36" spans="1:28" ht="13.5" customHeight="1">
      <c r="A36" s="47" t="s">
        <v>136</v>
      </c>
    </row>
  </sheetData>
  <sheetProtection sheet="1" objects="1" scenarios="1"/>
  <mergeCells count="167">
    <mergeCell ref="A35:H35"/>
    <mergeCell ref="S16:S17"/>
    <mergeCell ref="S20:S21"/>
    <mergeCell ref="S24:S25"/>
    <mergeCell ref="S18:S19"/>
    <mergeCell ref="S22:S23"/>
    <mergeCell ref="O33:P33"/>
    <mergeCell ref="Q33:S33"/>
    <mergeCell ref="A34:B34"/>
    <mergeCell ref="O31:P31"/>
    <mergeCell ref="Q31:S31"/>
    <mergeCell ref="A32:B32"/>
    <mergeCell ref="A33:B33"/>
    <mergeCell ref="C33:D33"/>
    <mergeCell ref="E33:F33"/>
    <mergeCell ref="G33:H33"/>
    <mergeCell ref="I33:J33"/>
    <mergeCell ref="K33:L33"/>
    <mergeCell ref="M33:N33"/>
    <mergeCell ref="Q29:S29"/>
    <mergeCell ref="A30:B30"/>
    <mergeCell ref="A31:B31"/>
    <mergeCell ref="C31:D31"/>
    <mergeCell ref="E31:F31"/>
    <mergeCell ref="G31:H31"/>
    <mergeCell ref="I31:J31"/>
    <mergeCell ref="K31:L31"/>
    <mergeCell ref="M31:N31"/>
    <mergeCell ref="M24:N24"/>
    <mergeCell ref="O24:P24"/>
    <mergeCell ref="A28:B28"/>
    <mergeCell ref="A29:B29"/>
    <mergeCell ref="C29:D29"/>
    <mergeCell ref="E29:F29"/>
    <mergeCell ref="G29:H29"/>
    <mergeCell ref="I29:J29"/>
    <mergeCell ref="K29:L29"/>
    <mergeCell ref="M29:N29"/>
    <mergeCell ref="A24:B25"/>
    <mergeCell ref="C24:D24"/>
    <mergeCell ref="E24:F24"/>
    <mergeCell ref="G24:H24"/>
    <mergeCell ref="I24:J24"/>
    <mergeCell ref="K24:L24"/>
    <mergeCell ref="O29:P29"/>
    <mergeCell ref="A22:B23"/>
    <mergeCell ref="C22:D22"/>
    <mergeCell ref="E22:F22"/>
    <mergeCell ref="G22:H22"/>
    <mergeCell ref="I22:J22"/>
    <mergeCell ref="K22:L22"/>
    <mergeCell ref="M22:N22"/>
    <mergeCell ref="O22:P22"/>
    <mergeCell ref="A20:B21"/>
    <mergeCell ref="C20:D20"/>
    <mergeCell ref="E20:F20"/>
    <mergeCell ref="G20:H20"/>
    <mergeCell ref="I20:J20"/>
    <mergeCell ref="K20:L20"/>
    <mergeCell ref="A18:B19"/>
    <mergeCell ref="C18:D18"/>
    <mergeCell ref="E18:F18"/>
    <mergeCell ref="G18:H18"/>
    <mergeCell ref="I18:J18"/>
    <mergeCell ref="K18:L18"/>
    <mergeCell ref="M18:N18"/>
    <mergeCell ref="O18:P18"/>
    <mergeCell ref="M20:N20"/>
    <mergeCell ref="O20:P20"/>
    <mergeCell ref="A13:B13"/>
    <mergeCell ref="A14:B14"/>
    <mergeCell ref="Q14:S14"/>
    <mergeCell ref="A15:B15"/>
    <mergeCell ref="A16:B17"/>
    <mergeCell ref="C16:D16"/>
    <mergeCell ref="E16:F16"/>
    <mergeCell ref="G16:H16"/>
    <mergeCell ref="I16:J16"/>
    <mergeCell ref="K16:L16"/>
    <mergeCell ref="M16:N16"/>
    <mergeCell ref="O16:P16"/>
    <mergeCell ref="Q11:S11"/>
    <mergeCell ref="A12:B12"/>
    <mergeCell ref="C12:D12"/>
    <mergeCell ref="E12:F12"/>
    <mergeCell ref="G12:H12"/>
    <mergeCell ref="I12:J12"/>
    <mergeCell ref="K12:L12"/>
    <mergeCell ref="M12:N12"/>
    <mergeCell ref="O12:P12"/>
    <mergeCell ref="M10:N10"/>
    <mergeCell ref="O10:P10"/>
    <mergeCell ref="A11:B11"/>
    <mergeCell ref="C11:D11"/>
    <mergeCell ref="E11:F11"/>
    <mergeCell ref="G11:H11"/>
    <mergeCell ref="I11:J11"/>
    <mergeCell ref="K11:L11"/>
    <mergeCell ref="M11:N11"/>
    <mergeCell ref="O11:P11"/>
    <mergeCell ref="A10:B10"/>
    <mergeCell ref="C10:D10"/>
    <mergeCell ref="E10:F10"/>
    <mergeCell ref="G10:H10"/>
    <mergeCell ref="I10:J10"/>
    <mergeCell ref="K10:L10"/>
    <mergeCell ref="M8:N8"/>
    <mergeCell ref="O8:P8"/>
    <mergeCell ref="A9:B9"/>
    <mergeCell ref="C9:D9"/>
    <mergeCell ref="E9:F9"/>
    <mergeCell ref="G9:H9"/>
    <mergeCell ref="I9:J9"/>
    <mergeCell ref="K9:L9"/>
    <mergeCell ref="M9:N9"/>
    <mergeCell ref="O9:P9"/>
    <mergeCell ref="A8:B8"/>
    <mergeCell ref="C8:D8"/>
    <mergeCell ref="E8:F8"/>
    <mergeCell ref="G8:H8"/>
    <mergeCell ref="I8:J8"/>
    <mergeCell ref="K8:L8"/>
    <mergeCell ref="G5:H5"/>
    <mergeCell ref="I5:J5"/>
    <mergeCell ref="K5:L5"/>
    <mergeCell ref="M5:N5"/>
    <mergeCell ref="O5:P5"/>
    <mergeCell ref="M6:N6"/>
    <mergeCell ref="O6:P6"/>
    <mergeCell ref="A7:B7"/>
    <mergeCell ref="C7:D7"/>
    <mergeCell ref="E7:F7"/>
    <mergeCell ref="G7:H7"/>
    <mergeCell ref="I7:J7"/>
    <mergeCell ref="K7:L7"/>
    <mergeCell ref="M7:N7"/>
    <mergeCell ref="O7:P7"/>
    <mergeCell ref="A6:B6"/>
    <mergeCell ref="C6:D6"/>
    <mergeCell ref="E6:F6"/>
    <mergeCell ref="G6:H6"/>
    <mergeCell ref="I6:J6"/>
    <mergeCell ref="K6:L6"/>
    <mergeCell ref="A1:S1"/>
    <mergeCell ref="A2:S2"/>
    <mergeCell ref="A3:B3"/>
    <mergeCell ref="C3:D3"/>
    <mergeCell ref="E3:F3"/>
    <mergeCell ref="G3:H3"/>
    <mergeCell ref="I3:J3"/>
    <mergeCell ref="K3:L3"/>
    <mergeCell ref="M3:N3"/>
    <mergeCell ref="O3:P3"/>
    <mergeCell ref="Q3:Q10"/>
    <mergeCell ref="R3:R10"/>
    <mergeCell ref="S3:S10"/>
    <mergeCell ref="A4:B4"/>
    <mergeCell ref="C4:D4"/>
    <mergeCell ref="E4:F4"/>
    <mergeCell ref="G4:H4"/>
    <mergeCell ref="I4:J4"/>
    <mergeCell ref="K4:L4"/>
    <mergeCell ref="M4:N4"/>
    <mergeCell ref="O4:P4"/>
    <mergeCell ref="A5:B5"/>
    <mergeCell ref="C5:D5"/>
    <mergeCell ref="E5:F5"/>
  </mergeCells>
  <conditionalFormatting sqref="R13">
    <cfRule type="cellIs" dxfId="60" priority="23" operator="equal">
      <formula>"No"</formula>
    </cfRule>
  </conditionalFormatting>
  <conditionalFormatting sqref="R13">
    <cfRule type="cellIs" dxfId="59" priority="22" operator="equal">
      <formula>"No"</formula>
    </cfRule>
  </conditionalFormatting>
  <conditionalFormatting sqref="S12">
    <cfRule type="cellIs" dxfId="58" priority="21" operator="equal">
      <formula>"No"</formula>
    </cfRule>
  </conditionalFormatting>
  <conditionalFormatting sqref="S13">
    <cfRule type="cellIs" dxfId="57" priority="20" operator="equal">
      <formula>"No"</formula>
    </cfRule>
  </conditionalFormatting>
  <conditionalFormatting sqref="S13">
    <cfRule type="cellIs" dxfId="56" priority="19" operator="equal">
      <formula>"No"</formula>
    </cfRule>
  </conditionalFormatting>
  <conditionalFormatting sqref="R34">
    <cfRule type="cellIs" dxfId="55" priority="18" operator="equal">
      <formula>"No"</formula>
    </cfRule>
  </conditionalFormatting>
  <conditionalFormatting sqref="S24">
    <cfRule type="cellIs" dxfId="54" priority="15" operator="equal">
      <formula>"No"</formula>
    </cfRule>
  </conditionalFormatting>
  <conditionalFormatting sqref="R12">
    <cfRule type="cellIs" dxfId="53" priority="14" operator="equal">
      <formula>"No"</formula>
    </cfRule>
  </conditionalFormatting>
  <conditionalFormatting sqref="S15">
    <cfRule type="cellIs" dxfId="52" priority="13" operator="equal">
      <formula>"No"</formula>
    </cfRule>
  </conditionalFormatting>
  <conditionalFormatting sqref="R30">
    <cfRule type="cellIs" dxfId="51" priority="12" operator="equal">
      <formula>"No"</formula>
    </cfRule>
  </conditionalFormatting>
  <conditionalFormatting sqref="R32">
    <cfRule type="cellIs" dxfId="50" priority="11" operator="equal">
      <formula>"No"</formula>
    </cfRule>
  </conditionalFormatting>
  <conditionalFormatting sqref="S16">
    <cfRule type="cellIs" dxfId="49" priority="10" operator="equal">
      <formula>"No"</formula>
    </cfRule>
  </conditionalFormatting>
  <conditionalFormatting sqref="S20">
    <cfRule type="cellIs" dxfId="48" priority="9" operator="equal">
      <formula>"No"</formula>
    </cfRule>
  </conditionalFormatting>
  <conditionalFormatting sqref="S18">
    <cfRule type="cellIs" dxfId="47" priority="7" operator="equal">
      <formula>"No"</formula>
    </cfRule>
  </conditionalFormatting>
  <conditionalFormatting sqref="S22">
    <cfRule type="cellIs" dxfId="46" priority="6" operator="equal">
      <formula>"No"</formula>
    </cfRule>
  </conditionalFormatting>
  <conditionalFormatting sqref="R15">
    <cfRule type="cellIs" dxfId="45" priority="4" operator="equal">
      <formula>"No"</formula>
    </cfRule>
  </conditionalFormatting>
  <conditionalFormatting sqref="S30">
    <cfRule type="cellIs" dxfId="44" priority="3" operator="equal">
      <formula>"No"</formula>
    </cfRule>
  </conditionalFormatting>
  <conditionalFormatting sqref="S32">
    <cfRule type="cellIs" dxfId="43" priority="2" operator="equal">
      <formula>"No"</formula>
    </cfRule>
  </conditionalFormatting>
  <conditionalFormatting sqref="S34">
    <cfRule type="cellIs" dxfId="42" priority="1" operator="equal">
      <formula>"No"</formula>
    </cfRule>
  </conditionalFormatting>
  <pageMargins left="0.31" right="0.3" top="0.52" bottom="0.53" header="0.3" footer="0.3"/>
  <pageSetup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6"/>
  <sheetViews>
    <sheetView showGridLines="0" zoomScale="90" zoomScaleNormal="90" workbookViewId="0">
      <selection activeCell="S30" sqref="S30"/>
    </sheetView>
  </sheetViews>
  <sheetFormatPr defaultRowHeight="15"/>
  <cols>
    <col min="1" max="1" width="9.140625" style="47"/>
    <col min="2" max="2" width="17.85546875" style="47" customWidth="1"/>
    <col min="3" max="4" width="9.140625" style="47" customWidth="1"/>
    <col min="5" max="5" width="9.140625" style="1"/>
    <col min="6" max="6" width="9" style="47" customWidth="1"/>
    <col min="7" max="7" width="9.140625" style="1"/>
    <col min="8" max="8" width="9.140625" style="47"/>
    <col min="9" max="9" width="9.140625" style="1"/>
    <col min="10" max="10" width="9.140625" style="47" customWidth="1"/>
    <col min="11" max="11" width="9.140625" style="1"/>
    <col min="12" max="12" width="9.140625" style="47"/>
    <col min="13" max="13" width="9.140625" style="1"/>
    <col min="14" max="14" width="9.140625" style="47"/>
    <col min="15" max="16" width="9.140625" style="47" customWidth="1"/>
    <col min="17" max="19" width="7.42578125" style="1" customWidth="1"/>
    <col min="20" max="28" width="9.140625" style="47" hidden="1" customWidth="1"/>
    <col min="29" max="16384" width="9.140625" style="47"/>
  </cols>
  <sheetData>
    <row r="1" spans="1:28" ht="15" customHeight="1">
      <c r="A1" s="373" t="s">
        <v>110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</row>
    <row r="2" spans="1:28" ht="15" customHeight="1" thickBot="1">
      <c r="A2" s="277" t="s">
        <v>116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</row>
    <row r="3" spans="1:28" ht="18" customHeight="1" thickTop="1">
      <c r="A3" s="377" t="s">
        <v>86</v>
      </c>
      <c r="B3" s="378"/>
      <c r="C3" s="303" t="s">
        <v>76</v>
      </c>
      <c r="D3" s="303"/>
      <c r="E3" s="303" t="s">
        <v>0</v>
      </c>
      <c r="F3" s="303"/>
      <c r="G3" s="303" t="s">
        <v>1</v>
      </c>
      <c r="H3" s="303"/>
      <c r="I3" s="303" t="s">
        <v>2</v>
      </c>
      <c r="J3" s="303"/>
      <c r="K3" s="303" t="s">
        <v>3</v>
      </c>
      <c r="L3" s="303"/>
      <c r="M3" s="303" t="s">
        <v>4</v>
      </c>
      <c r="N3" s="303"/>
      <c r="O3" s="303" t="s">
        <v>75</v>
      </c>
      <c r="P3" s="316"/>
      <c r="Q3" s="320" t="s">
        <v>79</v>
      </c>
      <c r="R3" s="313" t="s">
        <v>93</v>
      </c>
      <c r="S3" s="310" t="s">
        <v>92</v>
      </c>
    </row>
    <row r="4" spans="1:28" ht="18" customHeight="1">
      <c r="A4" s="379" t="s">
        <v>80</v>
      </c>
      <c r="B4" s="380"/>
      <c r="C4" s="304" t="s">
        <v>33</v>
      </c>
      <c r="D4" s="304"/>
      <c r="E4" s="306" t="s">
        <v>89</v>
      </c>
      <c r="F4" s="304"/>
      <c r="G4" s="304" t="s">
        <v>35</v>
      </c>
      <c r="H4" s="304"/>
      <c r="I4" s="304" t="s">
        <v>36</v>
      </c>
      <c r="J4" s="304"/>
      <c r="K4" s="306" t="s">
        <v>121</v>
      </c>
      <c r="L4" s="304"/>
      <c r="M4" s="304" t="s">
        <v>31</v>
      </c>
      <c r="N4" s="304"/>
      <c r="O4" s="306" t="s">
        <v>123</v>
      </c>
      <c r="P4" s="317"/>
      <c r="Q4" s="321"/>
      <c r="R4" s="314"/>
      <c r="S4" s="311"/>
    </row>
    <row r="5" spans="1:28" ht="18" customHeight="1">
      <c r="A5" s="381" t="s">
        <v>87</v>
      </c>
      <c r="B5" s="382"/>
      <c r="C5" s="304" t="s">
        <v>24</v>
      </c>
      <c r="D5" s="304"/>
      <c r="E5" s="306" t="s">
        <v>90</v>
      </c>
      <c r="F5" s="304"/>
      <c r="G5" s="304" t="s">
        <v>25</v>
      </c>
      <c r="H5" s="304"/>
      <c r="I5" s="304" t="s">
        <v>37</v>
      </c>
      <c r="J5" s="304"/>
      <c r="K5" s="306" t="s">
        <v>122</v>
      </c>
      <c r="L5" s="304"/>
      <c r="M5" s="304" t="s">
        <v>24</v>
      </c>
      <c r="N5" s="304"/>
      <c r="O5" s="306" t="s">
        <v>124</v>
      </c>
      <c r="P5" s="317"/>
      <c r="Q5" s="321"/>
      <c r="R5" s="314"/>
      <c r="S5" s="311"/>
    </row>
    <row r="6" spans="1:28" ht="18" customHeight="1">
      <c r="A6" s="379" t="s">
        <v>81</v>
      </c>
      <c r="B6" s="380"/>
      <c r="C6" s="304" t="s">
        <v>34</v>
      </c>
      <c r="D6" s="304"/>
      <c r="E6" s="306" t="s">
        <v>20</v>
      </c>
      <c r="F6" s="304"/>
      <c r="G6" s="304" t="s">
        <v>15</v>
      </c>
      <c r="H6" s="304"/>
      <c r="I6" s="306" t="s">
        <v>130</v>
      </c>
      <c r="J6" s="304"/>
      <c r="K6" s="323" t="s">
        <v>18</v>
      </c>
      <c r="L6" s="324"/>
      <c r="M6" s="304" t="s">
        <v>39</v>
      </c>
      <c r="N6" s="304"/>
      <c r="O6" s="306" t="s">
        <v>126</v>
      </c>
      <c r="P6" s="317"/>
      <c r="Q6" s="321"/>
      <c r="R6" s="314"/>
      <c r="S6" s="311"/>
    </row>
    <row r="7" spans="1:28" ht="18" customHeight="1">
      <c r="A7" s="379" t="s">
        <v>81</v>
      </c>
      <c r="B7" s="380"/>
      <c r="C7" s="304" t="s">
        <v>16</v>
      </c>
      <c r="D7" s="304"/>
      <c r="E7" s="306" t="s">
        <v>129</v>
      </c>
      <c r="F7" s="304"/>
      <c r="G7" s="304" t="s">
        <v>17</v>
      </c>
      <c r="H7" s="304"/>
      <c r="I7" s="304" t="s">
        <v>21</v>
      </c>
      <c r="J7" s="304"/>
      <c r="K7" s="304" t="s">
        <v>22</v>
      </c>
      <c r="L7" s="304"/>
      <c r="M7" s="304" t="s">
        <v>19</v>
      </c>
      <c r="N7" s="304"/>
      <c r="O7" s="306" t="s">
        <v>128</v>
      </c>
      <c r="P7" s="317"/>
      <c r="Q7" s="321"/>
      <c r="R7" s="314"/>
      <c r="S7" s="311"/>
    </row>
    <row r="8" spans="1:28" ht="18" customHeight="1">
      <c r="A8" s="381" t="s">
        <v>83</v>
      </c>
      <c r="B8" s="382"/>
      <c r="C8" s="304" t="s">
        <v>9</v>
      </c>
      <c r="D8" s="304"/>
      <c r="E8" s="306" t="s">
        <v>91</v>
      </c>
      <c r="F8" s="304"/>
      <c r="G8" s="304" t="s">
        <v>10</v>
      </c>
      <c r="H8" s="304"/>
      <c r="I8" s="304" t="s">
        <v>11</v>
      </c>
      <c r="J8" s="304"/>
      <c r="K8" s="304" t="s">
        <v>12</v>
      </c>
      <c r="L8" s="304"/>
      <c r="M8" s="304" t="s">
        <v>13</v>
      </c>
      <c r="N8" s="304"/>
      <c r="O8" s="318" t="s">
        <v>127</v>
      </c>
      <c r="P8" s="319"/>
      <c r="Q8" s="321"/>
      <c r="R8" s="314"/>
      <c r="S8" s="311"/>
    </row>
    <row r="9" spans="1:28" ht="18" customHeight="1">
      <c r="A9" s="385"/>
      <c r="B9" s="386"/>
      <c r="C9" s="304"/>
      <c r="D9" s="304"/>
      <c r="E9" s="306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17"/>
      <c r="Q9" s="321"/>
      <c r="R9" s="314"/>
      <c r="S9" s="311"/>
    </row>
    <row r="10" spans="1:28" ht="18" customHeight="1" thickBot="1">
      <c r="A10" s="383" t="s">
        <v>88</v>
      </c>
      <c r="B10" s="384"/>
      <c r="C10" s="304" t="s">
        <v>32</v>
      </c>
      <c r="D10" s="304"/>
      <c r="E10" s="304" t="s">
        <v>32</v>
      </c>
      <c r="F10" s="304"/>
      <c r="G10" s="304" t="s">
        <v>32</v>
      </c>
      <c r="H10" s="304"/>
      <c r="I10" s="304" t="s">
        <v>32</v>
      </c>
      <c r="J10" s="304"/>
      <c r="K10" s="304" t="s">
        <v>32</v>
      </c>
      <c r="L10" s="304"/>
      <c r="M10" s="304" t="s">
        <v>32</v>
      </c>
      <c r="N10" s="304"/>
      <c r="O10" s="304" t="s">
        <v>32</v>
      </c>
      <c r="P10" s="317"/>
      <c r="Q10" s="322"/>
      <c r="R10" s="315"/>
      <c r="S10" s="312"/>
    </row>
    <row r="11" spans="1:28" ht="19.5" customHeight="1" thickTop="1">
      <c r="A11" s="349" t="s">
        <v>80</v>
      </c>
      <c r="B11" s="350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325"/>
      <c r="Q11" s="429" t="s">
        <v>80</v>
      </c>
      <c r="R11" s="430"/>
      <c r="S11" s="431"/>
    </row>
    <row r="12" spans="1:28" ht="30.75" customHeight="1">
      <c r="A12" s="337" t="s">
        <v>120</v>
      </c>
      <c r="B12" s="338"/>
      <c r="C12" s="330" t="s">
        <v>68</v>
      </c>
      <c r="D12" s="330"/>
      <c r="E12" s="330" t="s">
        <v>89</v>
      </c>
      <c r="F12" s="330"/>
      <c r="G12" s="330" t="s">
        <v>28</v>
      </c>
      <c r="H12" s="330"/>
      <c r="I12" s="330" t="s">
        <v>29</v>
      </c>
      <c r="J12" s="330"/>
      <c r="K12" s="330" t="s">
        <v>30</v>
      </c>
      <c r="L12" s="330"/>
      <c r="M12" s="330" t="s">
        <v>31</v>
      </c>
      <c r="N12" s="330"/>
      <c r="O12" s="330" t="s">
        <v>125</v>
      </c>
      <c r="P12" s="374"/>
      <c r="Q12" s="109">
        <f>C$13+E$13+G$13+I$13+K$13+M$13+O$13</f>
        <v>15</v>
      </c>
      <c r="R12" s="110" t="str">
        <f>IF(AB13=0,"Yes","No")</f>
        <v>Yes</v>
      </c>
      <c r="S12" s="273" t="str">
        <f>IF(AND($Q$12&gt;=g9_12mma_g_min,$Q$12&lt;=g9_12mma_g_max),"Yes","No")</f>
        <v>Yes</v>
      </c>
      <c r="T12" s="1" t="s">
        <v>100</v>
      </c>
      <c r="U12" s="1" t="s">
        <v>94</v>
      </c>
      <c r="V12" s="1" t="s">
        <v>95</v>
      </c>
      <c r="W12" s="83" t="s">
        <v>96</v>
      </c>
      <c r="X12" s="83" t="s">
        <v>97</v>
      </c>
      <c r="Y12" s="83" t="s">
        <v>98</v>
      </c>
      <c r="Z12" s="83" t="s">
        <v>99</v>
      </c>
    </row>
    <row r="13" spans="1:28" ht="15" customHeight="1" thickBot="1">
      <c r="A13" s="347"/>
      <c r="B13" s="348"/>
      <c r="C13" s="64">
        <v>2</v>
      </c>
      <c r="D13" s="65" t="s">
        <v>7</v>
      </c>
      <c r="E13" s="64">
        <v>2</v>
      </c>
      <c r="F13" s="65" t="s">
        <v>7</v>
      </c>
      <c r="G13" s="64">
        <v>2</v>
      </c>
      <c r="H13" s="65" t="s">
        <v>7</v>
      </c>
      <c r="I13" s="64">
        <v>2</v>
      </c>
      <c r="J13" s="65" t="s">
        <v>7</v>
      </c>
      <c r="K13" s="64">
        <v>3</v>
      </c>
      <c r="L13" s="65" t="s">
        <v>7</v>
      </c>
      <c r="M13" s="64">
        <v>2</v>
      </c>
      <c r="N13" s="65" t="s">
        <v>7</v>
      </c>
      <c r="O13" s="180">
        <v>2</v>
      </c>
      <c r="P13" s="73" t="s">
        <v>7</v>
      </c>
      <c r="Q13" s="111" t="s">
        <v>7</v>
      </c>
      <c r="R13" s="112"/>
      <c r="S13" s="113"/>
      <c r="T13" s="1">
        <f>C13</f>
        <v>2</v>
      </c>
      <c r="U13" s="1">
        <f>E13</f>
        <v>2</v>
      </c>
      <c r="V13" s="1">
        <f>G13</f>
        <v>2</v>
      </c>
      <c r="W13" s="1">
        <f>I13</f>
        <v>2</v>
      </c>
      <c r="X13" s="1">
        <f>K13</f>
        <v>3</v>
      </c>
      <c r="Y13" s="1">
        <f>M13</f>
        <v>2</v>
      </c>
      <c r="Z13" s="1">
        <f>O13</f>
        <v>2</v>
      </c>
      <c r="AA13" s="47">
        <f>COUNTIFS(T13:Z13,"&gt;=2")</f>
        <v>7</v>
      </c>
      <c r="AB13" s="47">
        <f>COUNTIF(T13:Z13,"&lt;2")</f>
        <v>0</v>
      </c>
    </row>
    <row r="14" spans="1:28" ht="19.5" customHeight="1" thickTop="1">
      <c r="A14" s="343" t="s">
        <v>133</v>
      </c>
      <c r="B14" s="34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5"/>
      <c r="Q14" s="432" t="s">
        <v>81</v>
      </c>
      <c r="R14" s="433"/>
      <c r="S14" s="434"/>
    </row>
    <row r="15" spans="1:28" ht="30" customHeight="1">
      <c r="A15" s="453" t="s">
        <v>113</v>
      </c>
      <c r="B15" s="346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100"/>
      <c r="Q15" s="146">
        <f>Q16+Q18+Q20+Q22+Q24</f>
        <v>7</v>
      </c>
      <c r="R15" s="114" t="str">
        <f>IF(AB28=0,"Yes","No")</f>
        <v>Yes</v>
      </c>
      <c r="S15" s="115" t="str">
        <f>IF(Q15&gt;=7,"Yes","No")</f>
        <v>Yes</v>
      </c>
    </row>
    <row r="16" spans="1:28">
      <c r="A16" s="285" t="s">
        <v>138</v>
      </c>
      <c r="B16" s="286"/>
      <c r="C16" s="302" t="s">
        <v>14</v>
      </c>
      <c r="D16" s="302"/>
      <c r="E16" s="302"/>
      <c r="F16" s="302"/>
      <c r="G16" s="302" t="s">
        <v>15</v>
      </c>
      <c r="H16" s="302"/>
      <c r="I16" s="302"/>
      <c r="J16" s="302"/>
      <c r="K16" s="302"/>
      <c r="L16" s="302"/>
      <c r="M16" s="302"/>
      <c r="N16" s="302"/>
      <c r="O16" s="302" t="s">
        <v>128</v>
      </c>
      <c r="P16" s="326"/>
      <c r="Q16" s="116">
        <f>C$17+E$17+G$17+I$17+K$17+M$17+O$17</f>
        <v>1.5</v>
      </c>
      <c r="R16" s="117" t="s">
        <v>101</v>
      </c>
      <c r="S16" s="118" t="str">
        <f>IF($Q$16 &gt;= 0.5,"Yes","No")</f>
        <v>Yes</v>
      </c>
    </row>
    <row r="17" spans="1:28">
      <c r="A17" s="287"/>
      <c r="B17" s="288"/>
      <c r="C17" s="253">
        <v>0.5</v>
      </c>
      <c r="D17" s="58" t="s">
        <v>6</v>
      </c>
      <c r="E17" s="253"/>
      <c r="F17" s="58" t="s">
        <v>6</v>
      </c>
      <c r="G17" s="253">
        <v>0.5</v>
      </c>
      <c r="H17" s="58" t="s">
        <v>6</v>
      </c>
      <c r="I17" s="253"/>
      <c r="J17" s="58" t="s">
        <v>6</v>
      </c>
      <c r="K17" s="253"/>
      <c r="L17" s="58" t="s">
        <v>6</v>
      </c>
      <c r="M17" s="253"/>
      <c r="N17" s="58" t="s">
        <v>6</v>
      </c>
      <c r="O17" s="253">
        <v>0.5</v>
      </c>
      <c r="P17" s="74" t="s">
        <v>6</v>
      </c>
      <c r="Q17" s="119" t="s">
        <v>6</v>
      </c>
      <c r="R17" s="120"/>
      <c r="S17" s="121"/>
    </row>
    <row r="18" spans="1:28">
      <c r="A18" s="289" t="s">
        <v>114</v>
      </c>
      <c r="B18" s="290"/>
      <c r="C18" s="278" t="s">
        <v>16</v>
      </c>
      <c r="D18" s="281"/>
      <c r="E18" s="278"/>
      <c r="F18" s="281"/>
      <c r="G18" s="278" t="s">
        <v>17</v>
      </c>
      <c r="H18" s="278"/>
      <c r="I18" s="278"/>
      <c r="J18" s="278"/>
      <c r="K18" s="278" t="s">
        <v>18</v>
      </c>
      <c r="L18" s="278"/>
      <c r="M18" s="278"/>
      <c r="N18" s="278"/>
      <c r="O18" s="278"/>
      <c r="P18" s="327"/>
      <c r="Q18" s="122">
        <f>C$19+E$19+G$19+I$19+K$19+M$19+O$19</f>
        <v>1.75</v>
      </c>
      <c r="R18" s="123" t="s">
        <v>101</v>
      </c>
      <c r="S18" s="124" t="str">
        <f>IF($Q$18 &gt;= 1.25,"Yes","No")</f>
        <v>Yes</v>
      </c>
    </row>
    <row r="19" spans="1:28">
      <c r="A19" s="291"/>
      <c r="B19" s="290"/>
      <c r="C19" s="252">
        <v>0.5</v>
      </c>
      <c r="D19" s="59" t="s">
        <v>6</v>
      </c>
      <c r="E19" s="252"/>
      <c r="F19" s="59" t="s">
        <v>6</v>
      </c>
      <c r="G19" s="252">
        <v>0.5</v>
      </c>
      <c r="H19" s="59" t="s">
        <v>6</v>
      </c>
      <c r="I19" s="252"/>
      <c r="J19" s="59" t="s">
        <v>6</v>
      </c>
      <c r="K19" s="252">
        <v>0.75</v>
      </c>
      <c r="L19" s="59" t="s">
        <v>6</v>
      </c>
      <c r="M19" s="252"/>
      <c r="N19" s="59" t="s">
        <v>6</v>
      </c>
      <c r="O19" s="252"/>
      <c r="P19" s="75" t="s">
        <v>6</v>
      </c>
      <c r="Q19" s="125" t="s">
        <v>6</v>
      </c>
      <c r="R19" s="123"/>
      <c r="S19" s="124"/>
    </row>
    <row r="20" spans="1:28" ht="15" customHeight="1">
      <c r="A20" s="292" t="s">
        <v>103</v>
      </c>
      <c r="B20" s="293"/>
      <c r="C20" s="282"/>
      <c r="D20" s="282"/>
      <c r="E20" s="282"/>
      <c r="F20" s="282"/>
      <c r="G20" s="282"/>
      <c r="H20" s="282"/>
      <c r="I20" s="282" t="s">
        <v>130</v>
      </c>
      <c r="J20" s="282"/>
      <c r="K20" s="283"/>
      <c r="L20" s="284"/>
      <c r="M20" s="282" t="s">
        <v>19</v>
      </c>
      <c r="N20" s="282"/>
      <c r="O20" s="282"/>
      <c r="P20" s="328"/>
      <c r="Q20" s="126">
        <f>C$21+E$21+G$21+I$21+K$21+M$21+O$21</f>
        <v>0.75</v>
      </c>
      <c r="R20" s="127" t="s">
        <v>101</v>
      </c>
      <c r="S20" s="128" t="str">
        <f>IF($Q$20 &gt;= 0.5,"Yes","No")</f>
        <v>Yes</v>
      </c>
    </row>
    <row r="21" spans="1:28">
      <c r="A21" s="294"/>
      <c r="B21" s="293"/>
      <c r="C21" s="251"/>
      <c r="D21" s="60" t="s">
        <v>6</v>
      </c>
      <c r="E21" s="251"/>
      <c r="F21" s="60" t="s">
        <v>6</v>
      </c>
      <c r="G21" s="251"/>
      <c r="H21" s="60" t="s">
        <v>6</v>
      </c>
      <c r="I21" s="251">
        <v>0.25</v>
      </c>
      <c r="J21" s="60" t="s">
        <v>6</v>
      </c>
      <c r="K21" s="251"/>
      <c r="L21" s="60" t="s">
        <v>6</v>
      </c>
      <c r="M21" s="251">
        <v>0.5</v>
      </c>
      <c r="N21" s="60" t="s">
        <v>6</v>
      </c>
      <c r="O21" s="251"/>
      <c r="P21" s="76" t="s">
        <v>6</v>
      </c>
      <c r="Q21" s="129" t="s">
        <v>6</v>
      </c>
      <c r="R21" s="130"/>
      <c r="S21" s="131"/>
    </row>
    <row r="22" spans="1:28" ht="15" customHeight="1">
      <c r="A22" s="295" t="s">
        <v>104</v>
      </c>
      <c r="B22" s="296"/>
      <c r="C22" s="307"/>
      <c r="D22" s="307"/>
      <c r="E22" s="307" t="s">
        <v>20</v>
      </c>
      <c r="F22" s="307"/>
      <c r="G22" s="307"/>
      <c r="H22" s="307"/>
      <c r="I22" s="307"/>
      <c r="J22" s="307"/>
      <c r="K22" s="307"/>
      <c r="L22" s="307"/>
      <c r="M22" s="307"/>
      <c r="N22" s="307"/>
      <c r="O22" s="307" t="s">
        <v>126</v>
      </c>
      <c r="P22" s="329"/>
      <c r="Q22" s="132">
        <f>C$23+E$23+G$23+I$23+K$23+M$23+O$23</f>
        <v>1</v>
      </c>
      <c r="R22" s="133" t="s">
        <v>101</v>
      </c>
      <c r="S22" s="134" t="str">
        <f>IF($Q$22 &gt;= 0.5,"Yes","No")</f>
        <v>Yes</v>
      </c>
    </row>
    <row r="23" spans="1:28">
      <c r="A23" s="297"/>
      <c r="B23" s="296"/>
      <c r="C23" s="182"/>
      <c r="D23" s="61" t="s">
        <v>6</v>
      </c>
      <c r="E23" s="182">
        <v>0.5</v>
      </c>
      <c r="F23" s="61" t="s">
        <v>6</v>
      </c>
      <c r="G23" s="182"/>
      <c r="H23" s="61" t="s">
        <v>6</v>
      </c>
      <c r="I23" s="182"/>
      <c r="J23" s="61" t="s">
        <v>6</v>
      </c>
      <c r="K23" s="182"/>
      <c r="L23" s="61" t="s">
        <v>6</v>
      </c>
      <c r="M23" s="182"/>
      <c r="N23" s="61" t="s">
        <v>6</v>
      </c>
      <c r="O23" s="182">
        <v>0.5</v>
      </c>
      <c r="P23" s="77" t="s">
        <v>6</v>
      </c>
      <c r="Q23" s="135" t="s">
        <v>6</v>
      </c>
      <c r="R23" s="136"/>
      <c r="S23" s="137"/>
    </row>
    <row r="24" spans="1:28">
      <c r="A24" s="298" t="s">
        <v>115</v>
      </c>
      <c r="B24" s="299"/>
      <c r="C24" s="280"/>
      <c r="D24" s="280"/>
      <c r="E24" s="280" t="s">
        <v>129</v>
      </c>
      <c r="F24" s="280"/>
      <c r="G24" s="280"/>
      <c r="H24" s="280"/>
      <c r="I24" s="280" t="s">
        <v>21</v>
      </c>
      <c r="J24" s="280"/>
      <c r="K24" s="280" t="s">
        <v>22</v>
      </c>
      <c r="L24" s="280"/>
      <c r="M24" s="280" t="s">
        <v>23</v>
      </c>
      <c r="N24" s="280"/>
      <c r="O24" s="280"/>
      <c r="P24" s="387"/>
      <c r="Q24" s="138">
        <f>C$25+E$25+G$25+I$25+K$25+M$25+O$25</f>
        <v>2</v>
      </c>
      <c r="R24" s="139" t="s">
        <v>101</v>
      </c>
      <c r="S24" s="140" t="str">
        <f>IF(Q23 &gt;= 0.75,"Yes","No")</f>
        <v>Yes</v>
      </c>
    </row>
    <row r="25" spans="1:28">
      <c r="A25" s="300"/>
      <c r="B25" s="301"/>
      <c r="C25" s="181"/>
      <c r="D25" s="62" t="s">
        <v>6</v>
      </c>
      <c r="E25" s="181">
        <v>0.5</v>
      </c>
      <c r="F25" s="62" t="s">
        <v>6</v>
      </c>
      <c r="G25" s="181"/>
      <c r="H25" s="62" t="s">
        <v>6</v>
      </c>
      <c r="I25" s="181">
        <v>0.75</v>
      </c>
      <c r="J25" s="62" t="s">
        <v>6</v>
      </c>
      <c r="K25" s="181">
        <v>0.25</v>
      </c>
      <c r="L25" s="62" t="s">
        <v>6</v>
      </c>
      <c r="M25" s="181">
        <v>0.5</v>
      </c>
      <c r="N25" s="62" t="s">
        <v>6</v>
      </c>
      <c r="O25" s="181"/>
      <c r="P25" s="78" t="s">
        <v>6</v>
      </c>
      <c r="Q25" s="141" t="s">
        <v>6</v>
      </c>
      <c r="R25" s="142"/>
      <c r="S25" s="143"/>
    </row>
    <row r="26" spans="1:28" ht="15" customHeight="1">
      <c r="A26" s="98" t="s">
        <v>106</v>
      </c>
      <c r="B26" s="85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92"/>
      <c r="R26" s="92"/>
      <c r="S26" s="93"/>
    </row>
    <row r="27" spans="1:28" ht="15" customHeight="1">
      <c r="A27" s="97">
        <f>IF(Q15&lt;=7,7-Q15,0)</f>
        <v>0</v>
      </c>
      <c r="B27" s="89" t="s">
        <v>6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90"/>
      <c r="R27" s="90"/>
      <c r="S27" s="91"/>
    </row>
    <row r="28" spans="1:28" ht="18.75" customHeight="1" thickBot="1">
      <c r="A28" s="375" t="s">
        <v>105</v>
      </c>
      <c r="B28" s="376"/>
      <c r="C28" s="82">
        <f>C17+C19 + C21+ C23+ C25</f>
        <v>1</v>
      </c>
      <c r="D28" s="86" t="s">
        <v>6</v>
      </c>
      <c r="E28" s="82">
        <f>E17+E19 + E21+ E23+ E25</f>
        <v>1</v>
      </c>
      <c r="F28" s="86" t="s">
        <v>6</v>
      </c>
      <c r="G28" s="82">
        <f>G17+G19 + G21+ G23+ G25</f>
        <v>1</v>
      </c>
      <c r="H28" s="86" t="s">
        <v>6</v>
      </c>
      <c r="I28" s="82">
        <f>I17+I19 + I21+ I23+ I25</f>
        <v>1</v>
      </c>
      <c r="J28" s="86" t="s">
        <v>6</v>
      </c>
      <c r="K28" s="82">
        <f>K17+K19 + K21+ K23+ K25</f>
        <v>1</v>
      </c>
      <c r="L28" s="86" t="s">
        <v>6</v>
      </c>
      <c r="M28" s="82">
        <f>M17+M19 + M21+ M23+ M25</f>
        <v>1</v>
      </c>
      <c r="N28" s="86" t="s">
        <v>6</v>
      </c>
      <c r="O28" s="82">
        <f>O17+O19 + O21+ O23+ O25</f>
        <v>1</v>
      </c>
      <c r="P28" s="87" t="s">
        <v>6</v>
      </c>
      <c r="Q28" s="144"/>
      <c r="R28" s="63"/>
      <c r="S28" s="145"/>
      <c r="T28" s="96">
        <f>C28</f>
        <v>1</v>
      </c>
      <c r="U28" s="47">
        <f>E28</f>
        <v>1</v>
      </c>
      <c r="V28" s="47">
        <f>G28</f>
        <v>1</v>
      </c>
      <c r="W28" s="47">
        <f>I28</f>
        <v>1</v>
      </c>
      <c r="X28" s="47">
        <f>K28</f>
        <v>1</v>
      </c>
      <c r="Y28" s="47">
        <f>M28</f>
        <v>1</v>
      </c>
      <c r="Z28" s="47">
        <f>O28</f>
        <v>1</v>
      </c>
      <c r="AA28" s="96">
        <f>SUM(T28:Z28)</f>
        <v>7</v>
      </c>
      <c r="AB28" s="47">
        <f>COUNTIF(T28:Z28,"&lt;1")</f>
        <v>0</v>
      </c>
    </row>
    <row r="29" spans="1:28" ht="19.5" customHeight="1" thickTop="1">
      <c r="A29" s="339" t="s">
        <v>87</v>
      </c>
      <c r="B29" s="340"/>
      <c r="C29" s="309" t="s">
        <v>24</v>
      </c>
      <c r="D29" s="309"/>
      <c r="E29" s="309" t="s">
        <v>90</v>
      </c>
      <c r="F29" s="309"/>
      <c r="G29" s="309" t="s">
        <v>25</v>
      </c>
      <c r="H29" s="309"/>
      <c r="I29" s="309" t="s">
        <v>70</v>
      </c>
      <c r="J29" s="309"/>
      <c r="K29" s="309" t="s">
        <v>26</v>
      </c>
      <c r="L29" s="309"/>
      <c r="M29" s="309" t="s">
        <v>27</v>
      </c>
      <c r="N29" s="309"/>
      <c r="O29" s="309" t="s">
        <v>124</v>
      </c>
      <c r="P29" s="331"/>
      <c r="Q29" s="435" t="s">
        <v>108</v>
      </c>
      <c r="R29" s="436"/>
      <c r="S29" s="437"/>
    </row>
    <row r="30" spans="1:28" ht="32.25" customHeight="1" thickBot="1">
      <c r="A30" s="351" t="s">
        <v>120</v>
      </c>
      <c r="B30" s="352"/>
      <c r="C30" s="71">
        <v>2</v>
      </c>
      <c r="D30" s="72" t="s">
        <v>7</v>
      </c>
      <c r="E30" s="71">
        <v>2</v>
      </c>
      <c r="F30" s="72" t="s">
        <v>7</v>
      </c>
      <c r="G30" s="71">
        <v>2</v>
      </c>
      <c r="H30" s="72" t="s">
        <v>7</v>
      </c>
      <c r="I30" s="71">
        <v>2</v>
      </c>
      <c r="J30" s="72" t="s">
        <v>7</v>
      </c>
      <c r="K30" s="71">
        <v>2</v>
      </c>
      <c r="L30" s="72" t="s">
        <v>7</v>
      </c>
      <c r="M30" s="71">
        <v>2</v>
      </c>
      <c r="N30" s="72" t="s">
        <v>7</v>
      </c>
      <c r="O30" s="71">
        <v>2</v>
      </c>
      <c r="P30" s="79" t="s">
        <v>7</v>
      </c>
      <c r="Q30" s="101">
        <f>C30+E30+G30+I30+K30+M30+O30</f>
        <v>14</v>
      </c>
      <c r="R30" s="102" t="str">
        <f>IF(AB30=0,"Yes","No")</f>
        <v>Yes</v>
      </c>
      <c r="S30" s="274" t="str">
        <f>IF(AND(Q30&gt;=g9_12mma_g_min,Q30&lt;=g9_12mma_g_max),"Yes","No")</f>
        <v>Yes</v>
      </c>
      <c r="T30" s="47">
        <f>C30</f>
        <v>2</v>
      </c>
      <c r="U30" s="47">
        <f>E30</f>
        <v>2</v>
      </c>
      <c r="V30" s="47">
        <f>G30</f>
        <v>2</v>
      </c>
      <c r="W30" s="47">
        <f>I30</f>
        <v>2</v>
      </c>
      <c r="X30" s="47">
        <f>K30</f>
        <v>2</v>
      </c>
      <c r="Y30" s="47">
        <f>M30</f>
        <v>2</v>
      </c>
      <c r="Z30" s="47">
        <f>O30</f>
        <v>2</v>
      </c>
      <c r="AA30" s="47">
        <f>SUM(T30:Z30)</f>
        <v>14</v>
      </c>
      <c r="AB30" s="47">
        <f>COUNTIF(T30:Z30,"&lt;2")</f>
        <v>0</v>
      </c>
    </row>
    <row r="31" spans="1:28" ht="19.5" customHeight="1" thickTop="1">
      <c r="A31" s="353" t="s">
        <v>137</v>
      </c>
      <c r="B31" s="354"/>
      <c r="C31" s="305" t="s">
        <v>9</v>
      </c>
      <c r="D31" s="305"/>
      <c r="E31" s="305" t="s">
        <v>91</v>
      </c>
      <c r="F31" s="305"/>
      <c r="G31" s="308" t="s">
        <v>10</v>
      </c>
      <c r="H31" s="305"/>
      <c r="I31" s="305" t="s">
        <v>11</v>
      </c>
      <c r="J31" s="305"/>
      <c r="K31" s="305" t="s">
        <v>12</v>
      </c>
      <c r="L31" s="305"/>
      <c r="M31" s="305" t="s">
        <v>13</v>
      </c>
      <c r="N31" s="305"/>
      <c r="O31" s="305" t="s">
        <v>127</v>
      </c>
      <c r="P31" s="332"/>
      <c r="Q31" s="441" t="s">
        <v>107</v>
      </c>
      <c r="R31" s="442"/>
      <c r="S31" s="443"/>
    </row>
    <row r="32" spans="1:28" ht="33" customHeight="1" thickBot="1">
      <c r="A32" s="452" t="s">
        <v>112</v>
      </c>
      <c r="B32" s="356"/>
      <c r="C32" s="68">
        <v>1</v>
      </c>
      <c r="D32" s="69" t="s">
        <v>6</v>
      </c>
      <c r="E32" s="68">
        <v>1</v>
      </c>
      <c r="F32" s="69" t="s">
        <v>6</v>
      </c>
      <c r="G32" s="70">
        <v>1</v>
      </c>
      <c r="H32" s="69" t="s">
        <v>6</v>
      </c>
      <c r="I32" s="68">
        <v>1</v>
      </c>
      <c r="J32" s="69" t="s">
        <v>6</v>
      </c>
      <c r="K32" s="68">
        <v>1</v>
      </c>
      <c r="L32" s="69" t="s">
        <v>6</v>
      </c>
      <c r="M32" s="68">
        <v>1</v>
      </c>
      <c r="N32" s="69" t="s">
        <v>6</v>
      </c>
      <c r="O32" s="68">
        <v>1</v>
      </c>
      <c r="P32" s="80" t="s">
        <v>6</v>
      </c>
      <c r="Q32" s="103">
        <f>C32+E32+G32+I32+K32+M32+O32</f>
        <v>7</v>
      </c>
      <c r="R32" s="104" t="str">
        <f>IF(AB32=0,"Yes","No")</f>
        <v>Yes</v>
      </c>
      <c r="S32" s="105" t="str">
        <f>IF(Q32 &gt;= 7,"Yes","No")</f>
        <v>Yes</v>
      </c>
      <c r="T32" s="47">
        <f>C32</f>
        <v>1</v>
      </c>
      <c r="U32" s="47">
        <f>E32</f>
        <v>1</v>
      </c>
      <c r="V32" s="47">
        <f>G32</f>
        <v>1</v>
      </c>
      <c r="W32" s="47">
        <f>I32</f>
        <v>1</v>
      </c>
      <c r="X32" s="47">
        <f>K32</f>
        <v>1</v>
      </c>
      <c r="Y32" s="47">
        <f>M32</f>
        <v>1</v>
      </c>
      <c r="Z32" s="47">
        <f>O32</f>
        <v>1</v>
      </c>
      <c r="AA32" s="47">
        <f>SUM(T32:Z32)</f>
        <v>7</v>
      </c>
      <c r="AB32" s="47">
        <f>COUNTIF(T32:Z32,"&lt;1")</f>
        <v>0</v>
      </c>
    </row>
    <row r="33" spans="1:28" ht="18.75" customHeight="1" thickTop="1">
      <c r="A33" s="335" t="s">
        <v>88</v>
      </c>
      <c r="B33" s="336"/>
      <c r="C33" s="333" t="s">
        <v>32</v>
      </c>
      <c r="D33" s="333"/>
      <c r="E33" s="333" t="s">
        <v>32</v>
      </c>
      <c r="F33" s="333"/>
      <c r="G33" s="333" t="s">
        <v>32</v>
      </c>
      <c r="H33" s="333"/>
      <c r="I33" s="333" t="s">
        <v>32</v>
      </c>
      <c r="J33" s="333"/>
      <c r="K33" s="333" t="s">
        <v>32</v>
      </c>
      <c r="L33" s="333"/>
      <c r="M33" s="333" t="s">
        <v>32</v>
      </c>
      <c r="N33" s="333"/>
      <c r="O33" s="333" t="s">
        <v>32</v>
      </c>
      <c r="P33" s="334"/>
      <c r="Q33" s="438" t="s">
        <v>88</v>
      </c>
      <c r="R33" s="439"/>
      <c r="S33" s="440"/>
    </row>
    <row r="34" spans="1:28" ht="18.75" customHeight="1" thickBot="1">
      <c r="A34" s="341" t="s">
        <v>85</v>
      </c>
      <c r="B34" s="342"/>
      <c r="C34" s="66">
        <v>1</v>
      </c>
      <c r="D34" s="67" t="s">
        <v>6</v>
      </c>
      <c r="E34" s="66">
        <v>1</v>
      </c>
      <c r="F34" s="67" t="s">
        <v>6</v>
      </c>
      <c r="G34" s="66">
        <v>1</v>
      </c>
      <c r="H34" s="67" t="s">
        <v>6</v>
      </c>
      <c r="I34" s="66">
        <v>1</v>
      </c>
      <c r="J34" s="67" t="s">
        <v>8</v>
      </c>
      <c r="K34" s="66">
        <v>1</v>
      </c>
      <c r="L34" s="67" t="s">
        <v>6</v>
      </c>
      <c r="M34" s="66">
        <v>1</v>
      </c>
      <c r="N34" s="67" t="s">
        <v>6</v>
      </c>
      <c r="O34" s="66">
        <v>1</v>
      </c>
      <c r="P34" s="81" t="s">
        <v>6</v>
      </c>
      <c r="Q34" s="106">
        <f>C34+E34+G34+I34+K34+M34+O34</f>
        <v>7</v>
      </c>
      <c r="R34" s="107" t="str">
        <f>IF(AB34=0,"Yes","No")</f>
        <v>Yes</v>
      </c>
      <c r="S34" s="108" t="str">
        <f>IF(Q34 &gt;= 7,"Yes","No")</f>
        <v>Yes</v>
      </c>
      <c r="T34" s="47">
        <f>C34</f>
        <v>1</v>
      </c>
      <c r="U34" s="47">
        <f>E34</f>
        <v>1</v>
      </c>
      <c r="V34" s="47">
        <f>G34</f>
        <v>1</v>
      </c>
      <c r="W34" s="47">
        <f>I34</f>
        <v>1</v>
      </c>
      <c r="X34" s="47">
        <f>K34</f>
        <v>1</v>
      </c>
      <c r="Y34" s="47">
        <f>M34</f>
        <v>1</v>
      </c>
      <c r="Z34" s="47">
        <f>O34</f>
        <v>1</v>
      </c>
      <c r="AA34" s="47">
        <f>SUM(T34:Z34)</f>
        <v>7</v>
      </c>
      <c r="AB34" s="47">
        <f>COUNTIF(T34:Z34,"&lt;1")</f>
        <v>0</v>
      </c>
    </row>
    <row r="35" spans="1:28" ht="13.5" customHeight="1" thickTop="1">
      <c r="A35" s="357" t="s">
        <v>134</v>
      </c>
      <c r="B35" s="357"/>
      <c r="C35" s="357"/>
      <c r="D35" s="357"/>
      <c r="E35" s="357"/>
      <c r="F35" s="357"/>
      <c r="G35" s="357"/>
      <c r="H35" s="357"/>
    </row>
    <row r="36" spans="1:28" ht="13.5" customHeight="1">
      <c r="A36" s="47" t="s">
        <v>136</v>
      </c>
    </row>
  </sheetData>
  <sheetProtection sheet="1" objects="1" scenarios="1"/>
  <mergeCells count="162">
    <mergeCell ref="A35:H35"/>
    <mergeCell ref="A1:S1"/>
    <mergeCell ref="A2:S2"/>
    <mergeCell ref="A3:B3"/>
    <mergeCell ref="C3:D3"/>
    <mergeCell ref="E3:F3"/>
    <mergeCell ref="G3:H3"/>
    <mergeCell ref="I3:J3"/>
    <mergeCell ref="K3:L3"/>
    <mergeCell ref="M3:N3"/>
    <mergeCell ref="O3:P3"/>
    <mergeCell ref="Q3:Q10"/>
    <mergeCell ref="R3:R10"/>
    <mergeCell ref="S3:S10"/>
    <mergeCell ref="A4:B4"/>
    <mergeCell ref="C4:D4"/>
    <mergeCell ref="E4:F4"/>
    <mergeCell ref="G4:H4"/>
    <mergeCell ref="I4:J4"/>
    <mergeCell ref="K4:L4"/>
    <mergeCell ref="M4:N4"/>
    <mergeCell ref="O4:P4"/>
    <mergeCell ref="A5:B5"/>
    <mergeCell ref="C5:D5"/>
    <mergeCell ref="E5:F5"/>
    <mergeCell ref="G5:H5"/>
    <mergeCell ref="I5:J5"/>
    <mergeCell ref="K5:L5"/>
    <mergeCell ref="M5:N5"/>
    <mergeCell ref="O5:P5"/>
    <mergeCell ref="M6:N6"/>
    <mergeCell ref="O6:P6"/>
    <mergeCell ref="A7:B7"/>
    <mergeCell ref="C7:D7"/>
    <mergeCell ref="E7:F7"/>
    <mergeCell ref="G7:H7"/>
    <mergeCell ref="I7:J7"/>
    <mergeCell ref="K7:L7"/>
    <mergeCell ref="M7:N7"/>
    <mergeCell ref="O7:P7"/>
    <mergeCell ref="A6:B6"/>
    <mergeCell ref="C6:D6"/>
    <mergeCell ref="E6:F6"/>
    <mergeCell ref="G6:H6"/>
    <mergeCell ref="I6:J6"/>
    <mergeCell ref="K6:L6"/>
    <mergeCell ref="M8:N8"/>
    <mergeCell ref="O8:P8"/>
    <mergeCell ref="A9:B9"/>
    <mergeCell ref="C9:D9"/>
    <mergeCell ref="E9:F9"/>
    <mergeCell ref="G9:H9"/>
    <mergeCell ref="I9:J9"/>
    <mergeCell ref="K9:L9"/>
    <mergeCell ref="M9:N9"/>
    <mergeCell ref="O9:P9"/>
    <mergeCell ref="A8:B8"/>
    <mergeCell ref="C8:D8"/>
    <mergeCell ref="E8:F8"/>
    <mergeCell ref="G8:H8"/>
    <mergeCell ref="I8:J8"/>
    <mergeCell ref="K8:L8"/>
    <mergeCell ref="M10:N10"/>
    <mergeCell ref="O10:P10"/>
    <mergeCell ref="A11:B11"/>
    <mergeCell ref="C11:D11"/>
    <mergeCell ref="E11:F11"/>
    <mergeCell ref="G11:H11"/>
    <mergeCell ref="I11:J11"/>
    <mergeCell ref="K11:L11"/>
    <mergeCell ref="M11:N11"/>
    <mergeCell ref="O11:P11"/>
    <mergeCell ref="A10:B10"/>
    <mergeCell ref="C10:D10"/>
    <mergeCell ref="E10:F10"/>
    <mergeCell ref="G10:H10"/>
    <mergeCell ref="I10:J10"/>
    <mergeCell ref="K10:L10"/>
    <mergeCell ref="Q11:S11"/>
    <mergeCell ref="A12:B12"/>
    <mergeCell ref="C12:D12"/>
    <mergeCell ref="E12:F12"/>
    <mergeCell ref="G12:H12"/>
    <mergeCell ref="I12:J12"/>
    <mergeCell ref="K12:L12"/>
    <mergeCell ref="M12:N12"/>
    <mergeCell ref="O12:P12"/>
    <mergeCell ref="A13:B13"/>
    <mergeCell ref="A14:B14"/>
    <mergeCell ref="Q14:S14"/>
    <mergeCell ref="A15:B15"/>
    <mergeCell ref="A16:B17"/>
    <mergeCell ref="C16:D16"/>
    <mergeCell ref="E16:F16"/>
    <mergeCell ref="G16:H16"/>
    <mergeCell ref="I16:J16"/>
    <mergeCell ref="K16:L16"/>
    <mergeCell ref="M16:N16"/>
    <mergeCell ref="O16:P16"/>
    <mergeCell ref="A18:B19"/>
    <mergeCell ref="C18:D18"/>
    <mergeCell ref="E18:F18"/>
    <mergeCell ref="G18:H18"/>
    <mergeCell ref="I18:J18"/>
    <mergeCell ref="K18:L18"/>
    <mergeCell ref="M18:N18"/>
    <mergeCell ref="O18:P18"/>
    <mergeCell ref="M20:N20"/>
    <mergeCell ref="O20:P20"/>
    <mergeCell ref="A22:B23"/>
    <mergeCell ref="C22:D22"/>
    <mergeCell ref="E22:F22"/>
    <mergeCell ref="G22:H22"/>
    <mergeCell ref="I22:J22"/>
    <mergeCell ref="K22:L22"/>
    <mergeCell ref="M22:N22"/>
    <mergeCell ref="O22:P22"/>
    <mergeCell ref="A20:B21"/>
    <mergeCell ref="C20:D20"/>
    <mergeCell ref="E20:F20"/>
    <mergeCell ref="G20:H20"/>
    <mergeCell ref="I20:J20"/>
    <mergeCell ref="K20:L20"/>
    <mergeCell ref="M24:N24"/>
    <mergeCell ref="O24:P24"/>
    <mergeCell ref="A28:B28"/>
    <mergeCell ref="A29:B29"/>
    <mergeCell ref="C29:D29"/>
    <mergeCell ref="E29:F29"/>
    <mergeCell ref="G29:H29"/>
    <mergeCell ref="I29:J29"/>
    <mergeCell ref="K29:L29"/>
    <mergeCell ref="M29:N29"/>
    <mergeCell ref="A24:B25"/>
    <mergeCell ref="C24:D24"/>
    <mergeCell ref="E24:F24"/>
    <mergeCell ref="G24:H24"/>
    <mergeCell ref="I24:J24"/>
    <mergeCell ref="K24:L24"/>
    <mergeCell ref="O29:P29"/>
    <mergeCell ref="Q29:S29"/>
    <mergeCell ref="A30:B30"/>
    <mergeCell ref="A31:B31"/>
    <mergeCell ref="C31:D31"/>
    <mergeCell ref="E31:F31"/>
    <mergeCell ref="G31:H31"/>
    <mergeCell ref="I31:J31"/>
    <mergeCell ref="K31:L31"/>
    <mergeCell ref="M31:N31"/>
    <mergeCell ref="O33:P33"/>
    <mergeCell ref="Q33:S33"/>
    <mergeCell ref="A34:B34"/>
    <mergeCell ref="O31:P31"/>
    <mergeCell ref="Q31:S31"/>
    <mergeCell ref="A32:B32"/>
    <mergeCell ref="A33:B33"/>
    <mergeCell ref="C33:D33"/>
    <mergeCell ref="E33:F33"/>
    <mergeCell ref="G33:H33"/>
    <mergeCell ref="I33:J33"/>
    <mergeCell ref="K33:L33"/>
    <mergeCell ref="M33:N33"/>
  </mergeCells>
  <conditionalFormatting sqref="S30 S32 S34 Q26:S27 S13 A26:A27 S19 S25 S23">
    <cfRule type="cellIs" dxfId="41" priority="14" operator="equal">
      <formula>"No"</formula>
    </cfRule>
  </conditionalFormatting>
  <conditionalFormatting sqref="R13">
    <cfRule type="cellIs" dxfId="40" priority="13" operator="equal">
      <formula>"No"</formula>
    </cfRule>
  </conditionalFormatting>
  <conditionalFormatting sqref="R13">
    <cfRule type="cellIs" dxfId="39" priority="12" operator="equal">
      <formula>"No"</formula>
    </cfRule>
  </conditionalFormatting>
  <conditionalFormatting sqref="S12">
    <cfRule type="cellIs" dxfId="38" priority="11" operator="equal">
      <formula>"No"</formula>
    </cfRule>
  </conditionalFormatting>
  <conditionalFormatting sqref="S13">
    <cfRule type="cellIs" dxfId="37" priority="10" operator="equal">
      <formula>"No"</formula>
    </cfRule>
  </conditionalFormatting>
  <conditionalFormatting sqref="S13">
    <cfRule type="cellIs" dxfId="36" priority="9" operator="equal">
      <formula>"No"</formula>
    </cfRule>
  </conditionalFormatting>
  <conditionalFormatting sqref="R34">
    <cfRule type="cellIs" dxfId="35" priority="8" operator="equal">
      <formula>"No"</formula>
    </cfRule>
  </conditionalFormatting>
  <conditionalFormatting sqref="S18">
    <cfRule type="cellIs" dxfId="34" priority="7" operator="equal">
      <formula>"No"</formula>
    </cfRule>
  </conditionalFormatting>
  <conditionalFormatting sqref="S22">
    <cfRule type="cellIs" dxfId="33" priority="6" operator="equal">
      <formula>"No"</formula>
    </cfRule>
  </conditionalFormatting>
  <conditionalFormatting sqref="S24">
    <cfRule type="cellIs" dxfId="32" priority="5" operator="equal">
      <formula>"No"</formula>
    </cfRule>
  </conditionalFormatting>
  <conditionalFormatting sqref="R12">
    <cfRule type="cellIs" dxfId="31" priority="4" operator="equal">
      <formula>"No"</formula>
    </cfRule>
  </conditionalFormatting>
  <conditionalFormatting sqref="R15:S15">
    <cfRule type="cellIs" dxfId="30" priority="3" operator="equal">
      <formula>"No"</formula>
    </cfRule>
  </conditionalFormatting>
  <conditionalFormatting sqref="R30">
    <cfRule type="cellIs" dxfId="29" priority="2" operator="equal">
      <formula>"No"</formula>
    </cfRule>
  </conditionalFormatting>
  <conditionalFormatting sqref="R32">
    <cfRule type="cellIs" dxfId="28" priority="1" operator="equal">
      <formula>"No"</formula>
    </cfRule>
  </conditionalFormatting>
  <pageMargins left="0.31" right="0.3" top="0.52" bottom="0.53" header="0.3" footer="0.3"/>
  <pageSetup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6"/>
  <sheetViews>
    <sheetView showGridLines="0" tabSelected="1" topLeftCell="A7" zoomScale="90" zoomScaleNormal="90" workbookViewId="0">
      <selection activeCell="C17" sqref="C17"/>
    </sheetView>
  </sheetViews>
  <sheetFormatPr defaultRowHeight="15"/>
  <cols>
    <col min="1" max="1" width="9.140625" style="47"/>
    <col min="2" max="2" width="17.85546875" style="47" customWidth="1"/>
    <col min="3" max="4" width="9.140625" style="47" customWidth="1"/>
    <col min="5" max="5" width="9.140625" style="1"/>
    <col min="6" max="6" width="9" style="47" customWidth="1"/>
    <col min="7" max="7" width="9.140625" style="1"/>
    <col min="8" max="8" width="9.140625" style="47"/>
    <col min="9" max="9" width="9.140625" style="1"/>
    <col min="10" max="10" width="9.140625" style="47" customWidth="1"/>
    <col min="11" max="11" width="9.140625" style="1"/>
    <col min="12" max="12" width="9.140625" style="47"/>
    <col min="13" max="13" width="9.140625" style="1"/>
    <col min="14" max="14" width="9.140625" style="47"/>
    <col min="15" max="16" width="9.140625" style="47" customWidth="1"/>
    <col min="17" max="19" width="7.42578125" style="1" customWidth="1"/>
    <col min="20" max="28" width="9.140625" style="47" hidden="1" customWidth="1"/>
    <col min="29" max="16384" width="9.140625" style="47"/>
  </cols>
  <sheetData>
    <row r="1" spans="1:28" ht="15" customHeight="1">
      <c r="A1" s="373" t="s">
        <v>110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</row>
    <row r="2" spans="1:28" ht="15" customHeight="1" thickBot="1">
      <c r="A2" s="277" t="s">
        <v>116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</row>
    <row r="3" spans="1:28" ht="18" customHeight="1" thickTop="1">
      <c r="A3" s="377" t="s">
        <v>86</v>
      </c>
      <c r="B3" s="378"/>
      <c r="C3" s="303" t="s">
        <v>76</v>
      </c>
      <c r="D3" s="303"/>
      <c r="E3" s="303" t="s">
        <v>0</v>
      </c>
      <c r="F3" s="303"/>
      <c r="G3" s="303" t="s">
        <v>1</v>
      </c>
      <c r="H3" s="303"/>
      <c r="I3" s="303" t="s">
        <v>2</v>
      </c>
      <c r="J3" s="303"/>
      <c r="K3" s="303" t="s">
        <v>3</v>
      </c>
      <c r="L3" s="303"/>
      <c r="M3" s="303" t="s">
        <v>4</v>
      </c>
      <c r="N3" s="303"/>
      <c r="O3" s="303" t="s">
        <v>75</v>
      </c>
      <c r="P3" s="316"/>
      <c r="Q3" s="320" t="s">
        <v>79</v>
      </c>
      <c r="R3" s="313" t="s">
        <v>93</v>
      </c>
      <c r="S3" s="310" t="s">
        <v>92</v>
      </c>
    </row>
    <row r="4" spans="1:28" ht="18" customHeight="1">
      <c r="A4" s="379" t="s">
        <v>80</v>
      </c>
      <c r="B4" s="380"/>
      <c r="C4" s="304"/>
      <c r="D4" s="304"/>
      <c r="E4" s="306"/>
      <c r="F4" s="304"/>
      <c r="G4" s="304"/>
      <c r="H4" s="304"/>
      <c r="I4" s="304"/>
      <c r="J4" s="304"/>
      <c r="K4" s="306"/>
      <c r="L4" s="304"/>
      <c r="M4" s="304"/>
      <c r="N4" s="304"/>
      <c r="O4" s="306"/>
      <c r="P4" s="317"/>
      <c r="Q4" s="321"/>
      <c r="R4" s="314"/>
      <c r="S4" s="311"/>
    </row>
    <row r="5" spans="1:28" ht="18" customHeight="1">
      <c r="A5" s="381" t="s">
        <v>87</v>
      </c>
      <c r="B5" s="382"/>
      <c r="C5" s="304"/>
      <c r="D5" s="304"/>
      <c r="E5" s="306"/>
      <c r="F5" s="304"/>
      <c r="G5" s="304"/>
      <c r="H5" s="304"/>
      <c r="I5" s="304"/>
      <c r="J5" s="304"/>
      <c r="K5" s="306"/>
      <c r="L5" s="304"/>
      <c r="M5" s="304"/>
      <c r="N5" s="304"/>
      <c r="O5" s="306"/>
      <c r="P5" s="317"/>
      <c r="Q5" s="321"/>
      <c r="R5" s="314"/>
      <c r="S5" s="311"/>
    </row>
    <row r="6" spans="1:28" ht="18" customHeight="1">
      <c r="A6" s="379" t="s">
        <v>81</v>
      </c>
      <c r="B6" s="380"/>
      <c r="C6" s="304"/>
      <c r="D6" s="304"/>
      <c r="E6" s="306"/>
      <c r="F6" s="304"/>
      <c r="G6" s="304"/>
      <c r="H6" s="304"/>
      <c r="I6" s="304"/>
      <c r="J6" s="304"/>
      <c r="K6" s="323"/>
      <c r="L6" s="324"/>
      <c r="M6" s="304"/>
      <c r="N6" s="304"/>
      <c r="O6" s="306"/>
      <c r="P6" s="317"/>
      <c r="Q6" s="321"/>
      <c r="R6" s="314"/>
      <c r="S6" s="311"/>
    </row>
    <row r="7" spans="1:28" ht="18" customHeight="1">
      <c r="A7" s="379" t="s">
        <v>81</v>
      </c>
      <c r="B7" s="380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17"/>
      <c r="Q7" s="321"/>
      <c r="R7" s="314"/>
      <c r="S7" s="311"/>
    </row>
    <row r="8" spans="1:28" ht="18" customHeight="1">
      <c r="A8" s="381" t="s">
        <v>83</v>
      </c>
      <c r="B8" s="382"/>
      <c r="C8" s="304"/>
      <c r="D8" s="304"/>
      <c r="E8" s="306"/>
      <c r="F8" s="304"/>
      <c r="G8" s="304"/>
      <c r="H8" s="304"/>
      <c r="I8" s="304"/>
      <c r="J8" s="304"/>
      <c r="K8" s="304"/>
      <c r="L8" s="304"/>
      <c r="M8" s="304"/>
      <c r="N8" s="304"/>
      <c r="O8" s="318"/>
      <c r="P8" s="319"/>
      <c r="Q8" s="321"/>
      <c r="R8" s="314"/>
      <c r="S8" s="311"/>
    </row>
    <row r="9" spans="1:28" ht="18" customHeight="1">
      <c r="A9" s="385"/>
      <c r="B9" s="386"/>
      <c r="C9" s="304"/>
      <c r="D9" s="304"/>
      <c r="E9" s="306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17"/>
      <c r="Q9" s="321"/>
      <c r="R9" s="314"/>
      <c r="S9" s="311"/>
    </row>
    <row r="10" spans="1:28" ht="18" customHeight="1" thickBot="1">
      <c r="A10" s="383" t="s">
        <v>88</v>
      </c>
      <c r="B10" s="38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17"/>
      <c r="Q10" s="322"/>
      <c r="R10" s="315"/>
      <c r="S10" s="312"/>
    </row>
    <row r="11" spans="1:28" ht="19.5" customHeight="1" thickTop="1">
      <c r="A11" s="388" t="s">
        <v>80</v>
      </c>
      <c r="B11" s="389"/>
      <c r="C11" s="420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3"/>
      <c r="Q11" s="444" t="s">
        <v>80</v>
      </c>
      <c r="R11" s="445"/>
      <c r="S11" s="446"/>
    </row>
    <row r="12" spans="1:28" ht="30.75" customHeight="1">
      <c r="A12" s="395" t="s">
        <v>120</v>
      </c>
      <c r="B12" s="396"/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  <c r="O12" s="397"/>
      <c r="P12" s="398"/>
      <c r="Q12" s="183">
        <f>C$13+E$13+G$13+I$13+K$13+M$13+O$13</f>
        <v>0</v>
      </c>
      <c r="R12" s="184" t="str">
        <f>IF(AB13=0,"Yes","No")</f>
        <v>No</v>
      </c>
      <c r="S12" s="272" t="str">
        <f>IF(AND($Q$12&gt;=g9_12mma_g_min,$Q$12&lt;=g9_12mma_g_max),"Yes","No")</f>
        <v>No</v>
      </c>
      <c r="T12" s="1" t="s">
        <v>100</v>
      </c>
      <c r="U12" s="1" t="s">
        <v>94</v>
      </c>
      <c r="V12" s="1" t="s">
        <v>95</v>
      </c>
      <c r="W12" s="83" t="s">
        <v>96</v>
      </c>
      <c r="X12" s="83" t="s">
        <v>97</v>
      </c>
      <c r="Y12" s="83" t="s">
        <v>98</v>
      </c>
      <c r="Z12" s="83" t="s">
        <v>99</v>
      </c>
    </row>
    <row r="13" spans="1:28" ht="15" customHeight="1" thickBot="1">
      <c r="A13" s="399"/>
      <c r="B13" s="400"/>
      <c r="C13" s="185"/>
      <c r="D13" s="186" t="s">
        <v>7</v>
      </c>
      <c r="E13" s="185"/>
      <c r="F13" s="186" t="s">
        <v>7</v>
      </c>
      <c r="G13" s="185"/>
      <c r="H13" s="186" t="s">
        <v>7</v>
      </c>
      <c r="I13" s="185"/>
      <c r="J13" s="186" t="s">
        <v>7</v>
      </c>
      <c r="K13" s="185"/>
      <c r="L13" s="186" t="s">
        <v>7</v>
      </c>
      <c r="M13" s="185"/>
      <c r="N13" s="186" t="s">
        <v>7</v>
      </c>
      <c r="O13" s="231"/>
      <c r="P13" s="187" t="s">
        <v>7</v>
      </c>
      <c r="Q13" s="188" t="s">
        <v>7</v>
      </c>
      <c r="R13" s="189"/>
      <c r="S13" s="190"/>
      <c r="T13" s="1">
        <f>C13</f>
        <v>0</v>
      </c>
      <c r="U13" s="1">
        <f>E13</f>
        <v>0</v>
      </c>
      <c r="V13" s="1">
        <f>G13</f>
        <v>0</v>
      </c>
      <c r="W13" s="1">
        <f>I13</f>
        <v>0</v>
      </c>
      <c r="X13" s="1">
        <f>K13</f>
        <v>0</v>
      </c>
      <c r="Y13" s="1">
        <f>M13</f>
        <v>0</v>
      </c>
      <c r="Z13" s="1">
        <f>O13</f>
        <v>0</v>
      </c>
      <c r="AA13" s="47">
        <f>COUNTIFS(T13:Z13,"&gt;=2")</f>
        <v>0</v>
      </c>
      <c r="AB13" s="47">
        <f>COUNTIF(T13:Z13,"&lt;2")</f>
        <v>7</v>
      </c>
    </row>
    <row r="14" spans="1:28" ht="19.5" customHeight="1" thickTop="1">
      <c r="A14" s="388" t="s">
        <v>133</v>
      </c>
      <c r="B14" s="389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2"/>
      <c r="Q14" s="447" t="s">
        <v>81</v>
      </c>
      <c r="R14" s="448"/>
      <c r="S14" s="449"/>
    </row>
    <row r="15" spans="1:28" ht="30" customHeight="1">
      <c r="A15" s="454" t="s">
        <v>113</v>
      </c>
      <c r="B15" s="405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4"/>
      <c r="Q15" s="195">
        <f>Q16+Q18+Q20+Q22+Q24</f>
        <v>0</v>
      </c>
      <c r="R15" s="196" t="str">
        <f>IF(AB28=0,"Yes","No")</f>
        <v>No</v>
      </c>
      <c r="S15" s="197" t="str">
        <f>IF(Q15&gt;=7,"Yes","No")</f>
        <v>No</v>
      </c>
    </row>
    <row r="16" spans="1:28">
      <c r="A16" s="406" t="s">
        <v>138</v>
      </c>
      <c r="B16" s="407"/>
      <c r="C16" s="410"/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O16" s="410"/>
      <c r="P16" s="411"/>
      <c r="Q16" s="198">
        <f>C$17+E$17+G$17+I$17+K$17+M$17+O$17</f>
        <v>0</v>
      </c>
      <c r="R16" s="199" t="s">
        <v>101</v>
      </c>
      <c r="S16" s="450" t="str">
        <f>IF($Q$16 &gt;= 0.5,"Yes","No")</f>
        <v>No</v>
      </c>
    </row>
    <row r="17" spans="1:28">
      <c r="A17" s="408"/>
      <c r="B17" s="409"/>
      <c r="C17" s="250"/>
      <c r="D17" s="200" t="s">
        <v>6</v>
      </c>
      <c r="E17" s="250"/>
      <c r="F17" s="200" t="s">
        <v>6</v>
      </c>
      <c r="G17" s="250"/>
      <c r="H17" s="200" t="s">
        <v>6</v>
      </c>
      <c r="I17" s="250"/>
      <c r="J17" s="200" t="s">
        <v>6</v>
      </c>
      <c r="K17" s="250"/>
      <c r="L17" s="200" t="s">
        <v>6</v>
      </c>
      <c r="M17" s="250"/>
      <c r="N17" s="200" t="s">
        <v>6</v>
      </c>
      <c r="O17" s="250"/>
      <c r="P17" s="201" t="s">
        <v>6</v>
      </c>
      <c r="Q17" s="202" t="s">
        <v>6</v>
      </c>
      <c r="R17" s="203"/>
      <c r="S17" s="451"/>
    </row>
    <row r="18" spans="1:28">
      <c r="A18" s="412" t="s">
        <v>114</v>
      </c>
      <c r="B18" s="413"/>
      <c r="C18" s="397"/>
      <c r="D18" s="415"/>
      <c r="E18" s="397"/>
      <c r="F18" s="415"/>
      <c r="G18" s="397"/>
      <c r="H18" s="397"/>
      <c r="I18" s="397"/>
      <c r="J18" s="397"/>
      <c r="K18" s="397"/>
      <c r="L18" s="397"/>
      <c r="M18" s="397"/>
      <c r="N18" s="397"/>
      <c r="O18" s="397"/>
      <c r="P18" s="416"/>
      <c r="Q18" s="204">
        <f>C$19+E$19+G$19+I$19+K$19+M$19+O$19</f>
        <v>0</v>
      </c>
      <c r="R18" s="184" t="s">
        <v>101</v>
      </c>
      <c r="S18" s="450" t="str">
        <f>IF($Q$18 &gt;= 1.25,"Yes","No")</f>
        <v>No</v>
      </c>
    </row>
    <row r="19" spans="1:28">
      <c r="A19" s="414"/>
      <c r="B19" s="413"/>
      <c r="C19" s="250"/>
      <c r="D19" s="147" t="s">
        <v>6</v>
      </c>
      <c r="E19" s="250"/>
      <c r="F19" s="147" t="s">
        <v>6</v>
      </c>
      <c r="G19" s="250"/>
      <c r="H19" s="147" t="s">
        <v>6</v>
      </c>
      <c r="I19" s="250"/>
      <c r="J19" s="147" t="s">
        <v>6</v>
      </c>
      <c r="K19" s="250"/>
      <c r="L19" s="147" t="s">
        <v>6</v>
      </c>
      <c r="M19" s="250"/>
      <c r="N19" s="147" t="s">
        <v>6</v>
      </c>
      <c r="O19" s="250"/>
      <c r="P19" s="206" t="s">
        <v>6</v>
      </c>
      <c r="Q19" s="207" t="s">
        <v>6</v>
      </c>
      <c r="R19" s="184"/>
      <c r="S19" s="451"/>
    </row>
    <row r="20" spans="1:28" ht="15" customHeight="1">
      <c r="A20" s="412" t="s">
        <v>103</v>
      </c>
      <c r="B20" s="413"/>
      <c r="C20" s="397"/>
      <c r="D20" s="397"/>
      <c r="E20" s="397"/>
      <c r="F20" s="397"/>
      <c r="G20" s="397"/>
      <c r="H20" s="397"/>
      <c r="I20" s="397"/>
      <c r="J20" s="397"/>
      <c r="K20" s="417"/>
      <c r="L20" s="415"/>
      <c r="M20" s="397"/>
      <c r="N20" s="397"/>
      <c r="O20" s="397"/>
      <c r="P20" s="398"/>
      <c r="Q20" s="204">
        <f>C$21+E$21+G$21+I$21+K$21+M$21+O$21</f>
        <v>0</v>
      </c>
      <c r="R20" s="208" t="s">
        <v>101</v>
      </c>
      <c r="S20" s="450" t="str">
        <f>IF($Q$20 &gt;= 0.5,"Yes","No")</f>
        <v>No</v>
      </c>
    </row>
    <row r="21" spans="1:28">
      <c r="A21" s="414"/>
      <c r="B21" s="413"/>
      <c r="C21" s="250"/>
      <c r="D21" s="147" t="s">
        <v>6</v>
      </c>
      <c r="E21" s="250"/>
      <c r="F21" s="147" t="s">
        <v>6</v>
      </c>
      <c r="G21" s="250"/>
      <c r="H21" s="147" t="s">
        <v>6</v>
      </c>
      <c r="I21" s="250"/>
      <c r="J21" s="147" t="s">
        <v>6</v>
      </c>
      <c r="K21" s="250"/>
      <c r="L21" s="147" t="s">
        <v>6</v>
      </c>
      <c r="M21" s="250"/>
      <c r="N21" s="147" t="s">
        <v>6</v>
      </c>
      <c r="O21" s="250"/>
      <c r="P21" s="206" t="s">
        <v>6</v>
      </c>
      <c r="Q21" s="207" t="s">
        <v>6</v>
      </c>
      <c r="R21" s="203"/>
      <c r="S21" s="451"/>
    </row>
    <row r="22" spans="1:28" ht="15" customHeight="1">
      <c r="A22" s="412" t="s">
        <v>104</v>
      </c>
      <c r="B22" s="413"/>
      <c r="C22" s="397"/>
      <c r="D22" s="397"/>
      <c r="E22" s="397"/>
      <c r="F22" s="397"/>
      <c r="G22" s="397"/>
      <c r="H22" s="397"/>
      <c r="I22" s="397"/>
      <c r="J22" s="397"/>
      <c r="K22" s="397"/>
      <c r="L22" s="397"/>
      <c r="M22" s="397"/>
      <c r="N22" s="397"/>
      <c r="O22" s="397"/>
      <c r="P22" s="398"/>
      <c r="Q22" s="209">
        <f>C$23+E$23+G$23+I$23+K$23+M$23+O$23</f>
        <v>0</v>
      </c>
      <c r="R22" s="208" t="s">
        <v>101</v>
      </c>
      <c r="S22" s="450" t="str">
        <f>IF($Q$22 &gt;= 0.5,"Yes","No")</f>
        <v>No</v>
      </c>
    </row>
    <row r="23" spans="1:28">
      <c r="A23" s="414"/>
      <c r="B23" s="413"/>
      <c r="C23" s="250"/>
      <c r="D23" s="147" t="s">
        <v>6</v>
      </c>
      <c r="E23" s="250"/>
      <c r="F23" s="147" t="s">
        <v>6</v>
      </c>
      <c r="G23" s="250"/>
      <c r="H23" s="147" t="s">
        <v>6</v>
      </c>
      <c r="I23" s="250"/>
      <c r="J23" s="147" t="s">
        <v>6</v>
      </c>
      <c r="K23" s="250"/>
      <c r="L23" s="147" t="s">
        <v>6</v>
      </c>
      <c r="M23" s="250"/>
      <c r="N23" s="147" t="s">
        <v>6</v>
      </c>
      <c r="O23" s="250"/>
      <c r="P23" s="206" t="s">
        <v>6</v>
      </c>
      <c r="Q23" s="211" t="s">
        <v>6</v>
      </c>
      <c r="R23" s="203"/>
      <c r="S23" s="451"/>
    </row>
    <row r="24" spans="1:28">
      <c r="A24" s="412" t="s">
        <v>115</v>
      </c>
      <c r="B24" s="413"/>
      <c r="C24" s="39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8"/>
      <c r="Q24" s="213">
        <f>C$25+E$25+G$25+I$25+K$25+M$25+O$25</f>
        <v>0</v>
      </c>
      <c r="R24" s="208" t="s">
        <v>101</v>
      </c>
      <c r="S24" s="450" t="str">
        <f>IF(Q23 &gt;= 0.75,"Yes","No")</f>
        <v>Yes</v>
      </c>
    </row>
    <row r="25" spans="1:28">
      <c r="A25" s="421"/>
      <c r="B25" s="422"/>
      <c r="C25" s="250"/>
      <c r="D25" s="214" t="s">
        <v>6</v>
      </c>
      <c r="E25" s="250"/>
      <c r="F25" s="214" t="s">
        <v>6</v>
      </c>
      <c r="G25" s="250"/>
      <c r="H25" s="214" t="s">
        <v>6</v>
      </c>
      <c r="I25" s="250"/>
      <c r="J25" s="214" t="s">
        <v>6</v>
      </c>
      <c r="K25" s="250"/>
      <c r="L25" s="214" t="s">
        <v>6</v>
      </c>
      <c r="M25" s="250"/>
      <c r="N25" s="214" t="s">
        <v>6</v>
      </c>
      <c r="O25" s="250"/>
      <c r="P25" s="215" t="s">
        <v>6</v>
      </c>
      <c r="Q25" s="202" t="s">
        <v>6</v>
      </c>
      <c r="R25" s="203"/>
      <c r="S25" s="451"/>
    </row>
    <row r="26" spans="1:28" ht="15" customHeight="1">
      <c r="A26" s="216" t="s">
        <v>106</v>
      </c>
      <c r="B26" s="217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9"/>
      <c r="R26" s="219"/>
      <c r="S26" s="220"/>
    </row>
    <row r="27" spans="1:28" ht="15" customHeight="1">
      <c r="A27" s="221">
        <f>IF(Q15&lt;=7,7-Q15,0)</f>
        <v>7</v>
      </c>
      <c r="B27" s="222" t="s">
        <v>6</v>
      </c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4"/>
      <c r="R27" s="224"/>
      <c r="S27" s="225"/>
    </row>
    <row r="28" spans="1:28" ht="18.75" customHeight="1" thickBot="1">
      <c r="A28" s="418" t="s">
        <v>105</v>
      </c>
      <c r="B28" s="419"/>
      <c r="C28" s="256">
        <f>C17+C19 + C21+ C23+ C25</f>
        <v>0</v>
      </c>
      <c r="D28" s="186" t="s">
        <v>6</v>
      </c>
      <c r="E28" s="256">
        <f>E17+E19 + E21+ E23+ E25</f>
        <v>0</v>
      </c>
      <c r="F28" s="186" t="s">
        <v>6</v>
      </c>
      <c r="G28" s="256">
        <f>G17+G19 + G21+ G23+ G25</f>
        <v>0</v>
      </c>
      <c r="H28" s="186" t="s">
        <v>6</v>
      </c>
      <c r="I28" s="256">
        <f>I17+I19 + I21+ I23+ I25</f>
        <v>0</v>
      </c>
      <c r="J28" s="186" t="s">
        <v>6</v>
      </c>
      <c r="K28" s="256">
        <f>K17+K19 + K21+ K23+ K25</f>
        <v>0</v>
      </c>
      <c r="L28" s="186" t="s">
        <v>6</v>
      </c>
      <c r="M28" s="256">
        <f>M17+M19 + M21+ M23+ M25</f>
        <v>0</v>
      </c>
      <c r="N28" s="186" t="s">
        <v>6</v>
      </c>
      <c r="O28" s="256">
        <f>O17+O19 + O21+ O23+ O25</f>
        <v>0</v>
      </c>
      <c r="P28" s="187" t="s">
        <v>6</v>
      </c>
      <c r="Q28" s="226"/>
      <c r="R28" s="227"/>
      <c r="S28" s="228"/>
      <c r="T28" s="96">
        <f>C28</f>
        <v>0</v>
      </c>
      <c r="U28" s="47">
        <f>E28</f>
        <v>0</v>
      </c>
      <c r="V28" s="47">
        <f>G28</f>
        <v>0</v>
      </c>
      <c r="W28" s="47">
        <f>I28</f>
        <v>0</v>
      </c>
      <c r="X28" s="47">
        <f>K28</f>
        <v>0</v>
      </c>
      <c r="Y28" s="47">
        <f>M28</f>
        <v>0</v>
      </c>
      <c r="Z28" s="47">
        <f>O28</f>
        <v>0</v>
      </c>
      <c r="AA28" s="96">
        <f>SUM(T28:Z28)</f>
        <v>0</v>
      </c>
      <c r="AB28" s="47">
        <f>COUNTIF(T28:Z28,"&lt;1")</f>
        <v>7</v>
      </c>
    </row>
    <row r="29" spans="1:28" ht="19.5" customHeight="1" thickTop="1">
      <c r="A29" s="388" t="s">
        <v>87</v>
      </c>
      <c r="B29" s="389"/>
      <c r="C29" s="420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3"/>
      <c r="Q29" s="444" t="s">
        <v>108</v>
      </c>
      <c r="R29" s="445"/>
      <c r="S29" s="446"/>
    </row>
    <row r="30" spans="1:28" ht="32.25" customHeight="1" thickBot="1">
      <c r="A30" s="424" t="s">
        <v>120</v>
      </c>
      <c r="B30" s="425"/>
      <c r="C30" s="185"/>
      <c r="D30" s="186" t="s">
        <v>7</v>
      </c>
      <c r="E30" s="185"/>
      <c r="F30" s="186" t="s">
        <v>7</v>
      </c>
      <c r="G30" s="185"/>
      <c r="H30" s="186" t="s">
        <v>7</v>
      </c>
      <c r="I30" s="185"/>
      <c r="J30" s="186" t="s">
        <v>7</v>
      </c>
      <c r="K30" s="185"/>
      <c r="L30" s="186" t="s">
        <v>7</v>
      </c>
      <c r="M30" s="185"/>
      <c r="N30" s="186" t="s">
        <v>7</v>
      </c>
      <c r="O30" s="185"/>
      <c r="P30" s="187" t="s">
        <v>7</v>
      </c>
      <c r="Q30" s="229">
        <f>C30+E30+G30+I30+K30+M30+O30</f>
        <v>0</v>
      </c>
      <c r="R30" s="189" t="str">
        <f>IF(AB30=0,"Yes","No")</f>
        <v>No</v>
      </c>
      <c r="S30" s="271" t="str">
        <f>IF(AND(Q30&gt;=g9_12mma_g_min,Q30&lt;=g9_12mma_g_max),"Yes","No")</f>
        <v>No</v>
      </c>
      <c r="T30" s="47">
        <f>C30</f>
        <v>0</v>
      </c>
      <c r="U30" s="47">
        <f>E30</f>
        <v>0</v>
      </c>
      <c r="V30" s="47">
        <f>G30</f>
        <v>0</v>
      </c>
      <c r="W30" s="47">
        <f>I30</f>
        <v>0</v>
      </c>
      <c r="X30" s="47">
        <f>K30</f>
        <v>0</v>
      </c>
      <c r="Y30" s="47">
        <f>M30</f>
        <v>0</v>
      </c>
      <c r="Z30" s="47">
        <f>O30</f>
        <v>0</v>
      </c>
      <c r="AA30" s="47">
        <f>SUM(T30:Z30)</f>
        <v>0</v>
      </c>
      <c r="AB30" s="47">
        <f>COUNTIF(T30:Z30,"&lt;2")</f>
        <v>7</v>
      </c>
    </row>
    <row r="31" spans="1:28" ht="19.5" customHeight="1" thickTop="1">
      <c r="A31" s="388" t="s">
        <v>135</v>
      </c>
      <c r="B31" s="389"/>
      <c r="C31" s="420"/>
      <c r="D31" s="420"/>
      <c r="E31" s="420"/>
      <c r="F31" s="420"/>
      <c r="G31" s="426"/>
      <c r="H31" s="420"/>
      <c r="I31" s="420"/>
      <c r="J31" s="420"/>
      <c r="K31" s="420"/>
      <c r="L31" s="420"/>
      <c r="M31" s="420"/>
      <c r="N31" s="420"/>
      <c r="O31" s="420"/>
      <c r="P31" s="423"/>
      <c r="Q31" s="444" t="s">
        <v>107</v>
      </c>
      <c r="R31" s="445"/>
      <c r="S31" s="446"/>
    </row>
    <row r="32" spans="1:28" ht="33" customHeight="1" thickBot="1">
      <c r="A32" s="455" t="s">
        <v>112</v>
      </c>
      <c r="B32" s="428"/>
      <c r="C32" s="185"/>
      <c r="D32" s="186" t="s">
        <v>6</v>
      </c>
      <c r="E32" s="185"/>
      <c r="F32" s="186" t="s">
        <v>6</v>
      </c>
      <c r="G32" s="230"/>
      <c r="H32" s="186" t="s">
        <v>6</v>
      </c>
      <c r="I32" s="185"/>
      <c r="J32" s="186" t="s">
        <v>6</v>
      </c>
      <c r="K32" s="185"/>
      <c r="L32" s="186" t="s">
        <v>6</v>
      </c>
      <c r="M32" s="185"/>
      <c r="N32" s="186" t="s">
        <v>6</v>
      </c>
      <c r="O32" s="185"/>
      <c r="P32" s="187" t="s">
        <v>6</v>
      </c>
      <c r="Q32" s="229">
        <f>C32+E32+G32+I32+K32+M32+O32</f>
        <v>0</v>
      </c>
      <c r="R32" s="189" t="str">
        <f>IF(AB32=0,"Yes","No")</f>
        <v>No</v>
      </c>
      <c r="S32" s="190" t="str">
        <f>IF(Q32 &gt;= 7,"Yes","No")</f>
        <v>No</v>
      </c>
      <c r="T32" s="47">
        <f>C32</f>
        <v>0</v>
      </c>
      <c r="U32" s="47">
        <f>E32</f>
        <v>0</v>
      </c>
      <c r="V32" s="47">
        <f>G32</f>
        <v>0</v>
      </c>
      <c r="W32" s="47">
        <f>I32</f>
        <v>0</v>
      </c>
      <c r="X32" s="47">
        <f>K32</f>
        <v>0</v>
      </c>
      <c r="Y32" s="47">
        <f>M32</f>
        <v>0</v>
      </c>
      <c r="Z32" s="47">
        <f>O32</f>
        <v>0</v>
      </c>
      <c r="AA32" s="47">
        <f>SUM(T32:Z32)</f>
        <v>0</v>
      </c>
      <c r="AB32" s="47">
        <f>COUNTIF(T32:Z32,"&lt;1")</f>
        <v>7</v>
      </c>
    </row>
    <row r="33" spans="1:28" ht="18.75" customHeight="1" thickTop="1">
      <c r="A33" s="388" t="s">
        <v>88</v>
      </c>
      <c r="B33" s="389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3"/>
      <c r="Q33" s="444" t="s">
        <v>88</v>
      </c>
      <c r="R33" s="445"/>
      <c r="S33" s="446"/>
    </row>
    <row r="34" spans="1:28" ht="18.75" customHeight="1" thickBot="1">
      <c r="A34" s="427" t="s">
        <v>85</v>
      </c>
      <c r="B34" s="428"/>
      <c r="C34" s="185"/>
      <c r="D34" s="186" t="s">
        <v>6</v>
      </c>
      <c r="E34" s="185"/>
      <c r="F34" s="186" t="s">
        <v>6</v>
      </c>
      <c r="G34" s="185"/>
      <c r="H34" s="186" t="s">
        <v>6</v>
      </c>
      <c r="I34" s="185"/>
      <c r="J34" s="186" t="s">
        <v>8</v>
      </c>
      <c r="K34" s="185"/>
      <c r="L34" s="186" t="s">
        <v>6</v>
      </c>
      <c r="M34" s="185"/>
      <c r="N34" s="186" t="s">
        <v>6</v>
      </c>
      <c r="O34" s="185"/>
      <c r="P34" s="187" t="s">
        <v>6</v>
      </c>
      <c r="Q34" s="229">
        <f>C34+E34+G34+I34+K34+M34+O34</f>
        <v>0</v>
      </c>
      <c r="R34" s="189" t="str">
        <f>IF(AB34=0,"Yes","No")</f>
        <v>No</v>
      </c>
      <c r="S34" s="190" t="str">
        <f>IF(Q34 &gt;= 7,"Yes","No")</f>
        <v>No</v>
      </c>
      <c r="T34" s="47">
        <f>C34</f>
        <v>0</v>
      </c>
      <c r="U34" s="47">
        <f>E34</f>
        <v>0</v>
      </c>
      <c r="V34" s="47">
        <f>G34</f>
        <v>0</v>
      </c>
      <c r="W34" s="47">
        <f>I34</f>
        <v>0</v>
      </c>
      <c r="X34" s="47">
        <f>K34</f>
        <v>0</v>
      </c>
      <c r="Y34" s="47">
        <f>M34</f>
        <v>0</v>
      </c>
      <c r="Z34" s="47">
        <f>O34</f>
        <v>0</v>
      </c>
      <c r="AA34" s="47">
        <f>SUM(T34:Z34)</f>
        <v>0</v>
      </c>
      <c r="AB34" s="47">
        <f>COUNTIF(T34:Z34,"&lt;1")</f>
        <v>7</v>
      </c>
    </row>
    <row r="35" spans="1:28" ht="13.5" customHeight="1" thickTop="1">
      <c r="A35" s="357" t="s">
        <v>134</v>
      </c>
      <c r="B35" s="357"/>
      <c r="C35" s="357"/>
      <c r="D35" s="357"/>
      <c r="E35" s="357"/>
      <c r="F35" s="357"/>
      <c r="G35" s="357"/>
      <c r="H35" s="357"/>
    </row>
    <row r="36" spans="1:28" ht="13.5" customHeight="1">
      <c r="A36" s="47" t="s">
        <v>136</v>
      </c>
    </row>
  </sheetData>
  <sheetProtection sheet="1" objects="1" scenarios="1"/>
  <mergeCells count="167">
    <mergeCell ref="A35:H35"/>
    <mergeCell ref="S16:S17"/>
    <mergeCell ref="S18:S19"/>
    <mergeCell ref="S20:S21"/>
    <mergeCell ref="S22:S23"/>
    <mergeCell ref="S24:S25"/>
    <mergeCell ref="O33:P33"/>
    <mergeCell ref="Q33:S33"/>
    <mergeCell ref="A34:B34"/>
    <mergeCell ref="O31:P31"/>
    <mergeCell ref="Q31:S31"/>
    <mergeCell ref="A32:B32"/>
    <mergeCell ref="A33:B33"/>
    <mergeCell ref="C33:D33"/>
    <mergeCell ref="E33:F33"/>
    <mergeCell ref="G33:H33"/>
    <mergeCell ref="I33:J33"/>
    <mergeCell ref="K33:L33"/>
    <mergeCell ref="M33:N33"/>
    <mergeCell ref="Q29:S29"/>
    <mergeCell ref="A30:B30"/>
    <mergeCell ref="A31:B31"/>
    <mergeCell ref="C31:D31"/>
    <mergeCell ref="E31:F31"/>
    <mergeCell ref="G31:H31"/>
    <mergeCell ref="I31:J31"/>
    <mergeCell ref="K31:L31"/>
    <mergeCell ref="M31:N31"/>
    <mergeCell ref="M24:N24"/>
    <mergeCell ref="O24:P24"/>
    <mergeCell ref="A28:B28"/>
    <mergeCell ref="A29:B29"/>
    <mergeCell ref="C29:D29"/>
    <mergeCell ref="E29:F29"/>
    <mergeCell ref="G29:H29"/>
    <mergeCell ref="I29:J29"/>
    <mergeCell ref="K29:L29"/>
    <mergeCell ref="M29:N29"/>
    <mergeCell ref="A24:B25"/>
    <mergeCell ref="C24:D24"/>
    <mergeCell ref="E24:F24"/>
    <mergeCell ref="G24:H24"/>
    <mergeCell ref="I24:J24"/>
    <mergeCell ref="K24:L24"/>
    <mergeCell ref="O29:P29"/>
    <mergeCell ref="A22:B23"/>
    <mergeCell ref="C22:D22"/>
    <mergeCell ref="E22:F22"/>
    <mergeCell ref="G22:H22"/>
    <mergeCell ref="I22:J22"/>
    <mergeCell ref="K22:L22"/>
    <mergeCell ref="M22:N22"/>
    <mergeCell ref="O22:P22"/>
    <mergeCell ref="A20:B21"/>
    <mergeCell ref="C20:D20"/>
    <mergeCell ref="E20:F20"/>
    <mergeCell ref="G20:H20"/>
    <mergeCell ref="I20:J20"/>
    <mergeCell ref="K20:L20"/>
    <mergeCell ref="A18:B19"/>
    <mergeCell ref="C18:D18"/>
    <mergeCell ref="E18:F18"/>
    <mergeCell ref="G18:H18"/>
    <mergeCell ref="I18:J18"/>
    <mergeCell ref="K18:L18"/>
    <mergeCell ref="M18:N18"/>
    <mergeCell ref="O18:P18"/>
    <mergeCell ref="M20:N20"/>
    <mergeCell ref="O20:P20"/>
    <mergeCell ref="A13:B13"/>
    <mergeCell ref="A14:B14"/>
    <mergeCell ref="Q14:S14"/>
    <mergeCell ref="A15:B15"/>
    <mergeCell ref="A16:B17"/>
    <mergeCell ref="C16:D16"/>
    <mergeCell ref="E16:F16"/>
    <mergeCell ref="G16:H16"/>
    <mergeCell ref="I16:J16"/>
    <mergeCell ref="K16:L16"/>
    <mergeCell ref="M16:N16"/>
    <mergeCell ref="O16:P16"/>
    <mergeCell ref="Q11:S11"/>
    <mergeCell ref="A12:B12"/>
    <mergeCell ref="C12:D12"/>
    <mergeCell ref="E12:F12"/>
    <mergeCell ref="G12:H12"/>
    <mergeCell ref="I12:J12"/>
    <mergeCell ref="K12:L12"/>
    <mergeCell ref="M12:N12"/>
    <mergeCell ref="O12:P12"/>
    <mergeCell ref="M10:N10"/>
    <mergeCell ref="O10:P10"/>
    <mergeCell ref="A11:B11"/>
    <mergeCell ref="C11:D11"/>
    <mergeCell ref="E11:F11"/>
    <mergeCell ref="G11:H11"/>
    <mergeCell ref="I11:J11"/>
    <mergeCell ref="K11:L11"/>
    <mergeCell ref="M11:N11"/>
    <mergeCell ref="O11:P11"/>
    <mergeCell ref="A10:B10"/>
    <mergeCell ref="C10:D10"/>
    <mergeCell ref="E10:F10"/>
    <mergeCell ref="G10:H10"/>
    <mergeCell ref="I10:J10"/>
    <mergeCell ref="K10:L10"/>
    <mergeCell ref="M8:N8"/>
    <mergeCell ref="O8:P8"/>
    <mergeCell ref="A9:B9"/>
    <mergeCell ref="C9:D9"/>
    <mergeCell ref="E9:F9"/>
    <mergeCell ref="G9:H9"/>
    <mergeCell ref="I9:J9"/>
    <mergeCell ref="K9:L9"/>
    <mergeCell ref="M9:N9"/>
    <mergeCell ref="O9:P9"/>
    <mergeCell ref="A8:B8"/>
    <mergeCell ref="C8:D8"/>
    <mergeCell ref="E8:F8"/>
    <mergeCell ref="G8:H8"/>
    <mergeCell ref="I8:J8"/>
    <mergeCell ref="K8:L8"/>
    <mergeCell ref="G5:H5"/>
    <mergeCell ref="I5:J5"/>
    <mergeCell ref="K5:L5"/>
    <mergeCell ref="M5:N5"/>
    <mergeCell ref="O5:P5"/>
    <mergeCell ref="M6:N6"/>
    <mergeCell ref="O6:P6"/>
    <mergeCell ref="A7:B7"/>
    <mergeCell ref="C7:D7"/>
    <mergeCell ref="E7:F7"/>
    <mergeCell ref="G7:H7"/>
    <mergeCell ref="I7:J7"/>
    <mergeCell ref="K7:L7"/>
    <mergeCell ref="M7:N7"/>
    <mergeCell ref="O7:P7"/>
    <mergeCell ref="A6:B6"/>
    <mergeCell ref="C6:D6"/>
    <mergeCell ref="E6:F6"/>
    <mergeCell ref="G6:H6"/>
    <mergeCell ref="I6:J6"/>
    <mergeCell ref="K6:L6"/>
    <mergeCell ref="A1:S1"/>
    <mergeCell ref="A2:S2"/>
    <mergeCell ref="A3:B3"/>
    <mergeCell ref="C3:D3"/>
    <mergeCell ref="E3:F3"/>
    <mergeCell ref="G3:H3"/>
    <mergeCell ref="I3:J3"/>
    <mergeCell ref="K3:L3"/>
    <mergeCell ref="M3:N3"/>
    <mergeCell ref="O3:P3"/>
    <mergeCell ref="Q3:Q10"/>
    <mergeCell ref="R3:R10"/>
    <mergeCell ref="S3:S10"/>
    <mergeCell ref="A4:B4"/>
    <mergeCell ref="C4:D4"/>
    <mergeCell ref="E4:F4"/>
    <mergeCell ref="G4:H4"/>
    <mergeCell ref="I4:J4"/>
    <mergeCell ref="K4:L4"/>
    <mergeCell ref="M4:N4"/>
    <mergeCell ref="O4:P4"/>
    <mergeCell ref="A5:B5"/>
    <mergeCell ref="C5:D5"/>
    <mergeCell ref="E5:F5"/>
  </mergeCells>
  <conditionalFormatting sqref="R13">
    <cfRule type="cellIs" dxfId="27" priority="22" operator="equal">
      <formula>"No"</formula>
    </cfRule>
  </conditionalFormatting>
  <conditionalFormatting sqref="R13">
    <cfRule type="cellIs" dxfId="26" priority="21" operator="equal">
      <formula>"No"</formula>
    </cfRule>
  </conditionalFormatting>
  <conditionalFormatting sqref="S12">
    <cfRule type="cellIs" dxfId="25" priority="20" operator="equal">
      <formula>"No"</formula>
    </cfRule>
  </conditionalFormatting>
  <conditionalFormatting sqref="S13">
    <cfRule type="cellIs" dxfId="24" priority="19" operator="equal">
      <formula>"No"</formula>
    </cfRule>
  </conditionalFormatting>
  <conditionalFormatting sqref="S13">
    <cfRule type="cellIs" dxfId="23" priority="18" operator="equal">
      <formula>"No"</formula>
    </cfRule>
  </conditionalFormatting>
  <conditionalFormatting sqref="R34">
    <cfRule type="cellIs" dxfId="22" priority="17" operator="equal">
      <formula>"No"</formula>
    </cfRule>
  </conditionalFormatting>
  <conditionalFormatting sqref="R12">
    <cfRule type="cellIs" dxfId="21" priority="13" operator="equal">
      <formula>"No"</formula>
    </cfRule>
  </conditionalFormatting>
  <conditionalFormatting sqref="R15:S15">
    <cfRule type="cellIs" dxfId="20" priority="12" operator="equal">
      <formula>"No"</formula>
    </cfRule>
  </conditionalFormatting>
  <conditionalFormatting sqref="R30">
    <cfRule type="cellIs" dxfId="19" priority="11" operator="equal">
      <formula>"No"</formula>
    </cfRule>
  </conditionalFormatting>
  <conditionalFormatting sqref="R32">
    <cfRule type="cellIs" dxfId="18" priority="10" operator="equal">
      <formula>"No"</formula>
    </cfRule>
  </conditionalFormatting>
  <conditionalFormatting sqref="S16">
    <cfRule type="cellIs" dxfId="17" priority="8" operator="equal">
      <formula>"No"</formula>
    </cfRule>
  </conditionalFormatting>
  <conditionalFormatting sqref="S18">
    <cfRule type="cellIs" dxfId="16" priority="7" operator="equal">
      <formula>"No"</formula>
    </cfRule>
  </conditionalFormatting>
  <conditionalFormatting sqref="S20">
    <cfRule type="cellIs" dxfId="15" priority="6" operator="equal">
      <formula>"No"</formula>
    </cfRule>
  </conditionalFormatting>
  <conditionalFormatting sqref="S22">
    <cfRule type="cellIs" dxfId="14" priority="5" operator="equal">
      <formula>"No"</formula>
    </cfRule>
  </conditionalFormatting>
  <conditionalFormatting sqref="S24">
    <cfRule type="cellIs" dxfId="13" priority="4" operator="equal">
      <formula>"No"</formula>
    </cfRule>
  </conditionalFormatting>
  <conditionalFormatting sqref="S30">
    <cfRule type="cellIs" dxfId="12" priority="3" operator="equal">
      <formula>"No"</formula>
    </cfRule>
  </conditionalFormatting>
  <conditionalFormatting sqref="S32">
    <cfRule type="cellIs" dxfId="11" priority="2" operator="equal">
      <formula>"No"</formula>
    </cfRule>
  </conditionalFormatting>
  <conditionalFormatting sqref="S34">
    <cfRule type="cellIs" dxfId="10" priority="1" operator="equal">
      <formula>"No"</formula>
    </cfRule>
  </conditionalFormatting>
  <pageMargins left="0.31" right="0.3" top="0.52" bottom="0.53" header="0.3" footer="0.3"/>
  <pageSetup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4"/>
  <sheetViews>
    <sheetView workbookViewId="0">
      <selection activeCell="C31" sqref="C31:D31"/>
    </sheetView>
  </sheetViews>
  <sheetFormatPr defaultRowHeight="15"/>
  <cols>
    <col min="2" max="2" width="14.5703125" customWidth="1"/>
    <col min="3" max="4" width="9.140625" style="47" customWidth="1"/>
    <col min="15" max="16" width="9.140625" style="47"/>
  </cols>
  <sheetData>
    <row r="1" spans="1:21">
      <c r="A1" s="510" t="s">
        <v>40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2"/>
    </row>
    <row r="2" spans="1:21">
      <c r="A2" s="513" t="s">
        <v>5</v>
      </c>
      <c r="B2" s="514"/>
      <c r="C2" s="517" t="s">
        <v>76</v>
      </c>
      <c r="D2" s="517"/>
      <c r="E2" s="517" t="s">
        <v>0</v>
      </c>
      <c r="F2" s="517"/>
      <c r="G2" s="517" t="s">
        <v>1</v>
      </c>
      <c r="H2" s="517"/>
      <c r="I2" s="517" t="s">
        <v>2</v>
      </c>
      <c r="J2" s="517"/>
      <c r="K2" s="517" t="s">
        <v>3</v>
      </c>
      <c r="L2" s="517"/>
      <c r="M2" s="517" t="s">
        <v>4</v>
      </c>
      <c r="N2" s="517"/>
      <c r="O2" s="517" t="s">
        <v>75</v>
      </c>
      <c r="P2" s="517"/>
      <c r="Q2" s="518" t="s">
        <v>54</v>
      </c>
      <c r="R2" s="519"/>
      <c r="T2" s="462" t="s">
        <v>43</v>
      </c>
      <c r="U2" s="463"/>
    </row>
    <row r="3" spans="1:21">
      <c r="A3" s="497"/>
      <c r="B3" s="498"/>
      <c r="C3" s="507" t="s">
        <v>33</v>
      </c>
      <c r="D3" s="507"/>
      <c r="E3" s="507" t="s">
        <v>33</v>
      </c>
      <c r="F3" s="507"/>
      <c r="G3" s="507" t="s">
        <v>35</v>
      </c>
      <c r="H3" s="507"/>
      <c r="I3" s="507" t="s">
        <v>36</v>
      </c>
      <c r="J3" s="507"/>
      <c r="K3" s="507" t="s">
        <v>38</v>
      </c>
      <c r="L3" s="507"/>
      <c r="M3" s="507" t="s">
        <v>31</v>
      </c>
      <c r="N3" s="507"/>
      <c r="O3" s="507" t="s">
        <v>31</v>
      </c>
      <c r="P3" s="507"/>
      <c r="Q3" s="498"/>
      <c r="R3" s="499"/>
      <c r="T3" s="11" t="s">
        <v>44</v>
      </c>
      <c r="U3" s="12">
        <v>0.125</v>
      </c>
    </row>
    <row r="4" spans="1:21">
      <c r="A4" s="497"/>
      <c r="B4" s="498"/>
      <c r="C4" s="507"/>
      <c r="D4" s="507"/>
      <c r="E4" s="507" t="s">
        <v>24</v>
      </c>
      <c r="F4" s="507"/>
      <c r="G4" s="507" t="s">
        <v>25</v>
      </c>
      <c r="H4" s="507"/>
      <c r="I4" s="507" t="s">
        <v>37</v>
      </c>
      <c r="J4" s="507"/>
      <c r="K4" s="507" t="s">
        <v>30</v>
      </c>
      <c r="L4" s="507"/>
      <c r="M4" s="507" t="s">
        <v>24</v>
      </c>
      <c r="N4" s="507"/>
      <c r="O4" s="507"/>
      <c r="P4" s="507"/>
      <c r="Q4" s="498"/>
      <c r="R4" s="499"/>
      <c r="T4" s="11" t="s">
        <v>45</v>
      </c>
      <c r="U4" s="12">
        <v>0.25</v>
      </c>
    </row>
    <row r="5" spans="1:21">
      <c r="A5" s="497"/>
      <c r="B5" s="498"/>
      <c r="C5" s="507" t="s">
        <v>34</v>
      </c>
      <c r="D5" s="507"/>
      <c r="E5" s="507" t="s">
        <v>34</v>
      </c>
      <c r="F5" s="507"/>
      <c r="G5" s="507" t="s">
        <v>15</v>
      </c>
      <c r="H5" s="507"/>
      <c r="I5" s="507" t="s">
        <v>20</v>
      </c>
      <c r="J5" s="507"/>
      <c r="K5" s="507" t="s">
        <v>18</v>
      </c>
      <c r="L5" s="507"/>
      <c r="M5" s="507" t="s">
        <v>39</v>
      </c>
      <c r="N5" s="507"/>
      <c r="O5" s="507" t="s">
        <v>39</v>
      </c>
      <c r="P5" s="507"/>
      <c r="Q5" s="498"/>
      <c r="R5" s="499"/>
      <c r="T5" s="11" t="s">
        <v>46</v>
      </c>
      <c r="U5" s="12">
        <v>0.375</v>
      </c>
    </row>
    <row r="6" spans="1:21">
      <c r="A6" s="497"/>
      <c r="B6" s="498"/>
      <c r="C6" s="507" t="s">
        <v>16</v>
      </c>
      <c r="D6" s="507"/>
      <c r="E6" s="507" t="s">
        <v>16</v>
      </c>
      <c r="F6" s="507"/>
      <c r="G6" s="507" t="s">
        <v>17</v>
      </c>
      <c r="H6" s="507"/>
      <c r="I6" s="507" t="s">
        <v>21</v>
      </c>
      <c r="J6" s="507"/>
      <c r="K6" s="507" t="s">
        <v>22</v>
      </c>
      <c r="L6" s="507"/>
      <c r="M6" s="507" t="s">
        <v>19</v>
      </c>
      <c r="N6" s="507"/>
      <c r="O6" s="507" t="s">
        <v>19</v>
      </c>
      <c r="P6" s="507"/>
      <c r="Q6" s="498"/>
      <c r="R6" s="499"/>
      <c r="T6" s="11" t="s">
        <v>47</v>
      </c>
      <c r="U6" s="12">
        <v>0.33300000000000002</v>
      </c>
    </row>
    <row r="7" spans="1:21">
      <c r="A7" s="497"/>
      <c r="B7" s="498"/>
      <c r="C7" s="508"/>
      <c r="D7" s="482"/>
      <c r="E7" s="508"/>
      <c r="F7" s="482"/>
      <c r="G7" s="481"/>
      <c r="H7" s="482"/>
      <c r="I7" s="481"/>
      <c r="J7" s="482"/>
      <c r="K7" s="481"/>
      <c r="L7" s="482"/>
      <c r="M7" s="508" t="s">
        <v>71</v>
      </c>
      <c r="N7" s="509"/>
      <c r="O7" s="508" t="s">
        <v>71</v>
      </c>
      <c r="P7" s="509"/>
      <c r="Q7" s="498"/>
      <c r="R7" s="499"/>
      <c r="T7" s="11" t="s">
        <v>48</v>
      </c>
      <c r="U7" s="12">
        <v>0.5</v>
      </c>
    </row>
    <row r="8" spans="1:21">
      <c r="A8" s="497"/>
      <c r="B8" s="498"/>
      <c r="C8" s="507"/>
      <c r="D8" s="507"/>
      <c r="E8" s="507" t="s">
        <v>9</v>
      </c>
      <c r="F8" s="507"/>
      <c r="G8" s="507" t="s">
        <v>10</v>
      </c>
      <c r="H8" s="507"/>
      <c r="I8" s="507" t="s">
        <v>11</v>
      </c>
      <c r="J8" s="507"/>
      <c r="K8" s="507" t="s">
        <v>12</v>
      </c>
      <c r="L8" s="507"/>
      <c r="M8" s="507" t="s">
        <v>13</v>
      </c>
      <c r="N8" s="507"/>
      <c r="O8" s="507"/>
      <c r="P8" s="507"/>
      <c r="Q8" s="498"/>
      <c r="R8" s="499"/>
      <c r="T8" s="11" t="s">
        <v>49</v>
      </c>
      <c r="U8" s="12">
        <v>0.625</v>
      </c>
    </row>
    <row r="9" spans="1:21">
      <c r="A9" s="497"/>
      <c r="B9" s="498"/>
      <c r="C9" s="508" t="s">
        <v>55</v>
      </c>
      <c r="D9" s="482"/>
      <c r="E9" s="508" t="s">
        <v>55</v>
      </c>
      <c r="F9" s="482"/>
      <c r="G9" s="481"/>
      <c r="H9" s="482"/>
      <c r="I9" s="481"/>
      <c r="J9" s="482"/>
      <c r="K9" s="508" t="s">
        <v>56</v>
      </c>
      <c r="L9" s="482"/>
      <c r="M9" s="508" t="s">
        <v>58</v>
      </c>
      <c r="N9" s="482"/>
      <c r="O9" s="508" t="s">
        <v>58</v>
      </c>
      <c r="P9" s="482"/>
      <c r="Q9" s="498"/>
      <c r="R9" s="499"/>
      <c r="T9" s="11" t="s">
        <v>50</v>
      </c>
      <c r="U9" s="12">
        <v>0.66600000000000004</v>
      </c>
    </row>
    <row r="10" spans="1:21">
      <c r="A10" s="497"/>
      <c r="B10" s="498"/>
      <c r="C10" s="507" t="s">
        <v>32</v>
      </c>
      <c r="D10" s="507"/>
      <c r="E10" s="507" t="s">
        <v>32</v>
      </c>
      <c r="F10" s="507"/>
      <c r="G10" s="507" t="s">
        <v>32</v>
      </c>
      <c r="H10" s="507"/>
      <c r="I10" s="507" t="s">
        <v>32</v>
      </c>
      <c r="J10" s="507"/>
      <c r="K10" s="507" t="s">
        <v>32</v>
      </c>
      <c r="L10" s="507"/>
      <c r="M10" s="507" t="s">
        <v>32</v>
      </c>
      <c r="N10" s="507"/>
      <c r="O10" s="507" t="s">
        <v>32</v>
      </c>
      <c r="P10" s="507"/>
      <c r="Q10" s="498"/>
      <c r="R10" s="499"/>
      <c r="T10" s="11" t="s">
        <v>51</v>
      </c>
      <c r="U10" s="12">
        <v>0.75</v>
      </c>
    </row>
    <row r="11" spans="1:21">
      <c r="A11" s="515"/>
      <c r="B11" s="516"/>
      <c r="C11" s="48"/>
      <c r="D11" s="48"/>
      <c r="E11" s="487"/>
      <c r="F11" s="488"/>
      <c r="G11" s="488"/>
      <c r="H11" s="488"/>
      <c r="I11" s="488"/>
      <c r="J11" s="488"/>
      <c r="K11" s="488"/>
      <c r="L11" s="488"/>
      <c r="M11" s="488"/>
      <c r="N11" s="489"/>
      <c r="O11" s="57"/>
      <c r="P11" s="57"/>
      <c r="Q11" s="516"/>
      <c r="R11" s="520"/>
      <c r="T11" s="11" t="s">
        <v>53</v>
      </c>
      <c r="U11" s="12">
        <v>0.875</v>
      </c>
    </row>
    <row r="12" spans="1:21" ht="30" customHeight="1">
      <c r="A12" s="465" t="s">
        <v>77</v>
      </c>
      <c r="B12" s="466"/>
      <c r="C12" s="467"/>
      <c r="D12" s="468"/>
      <c r="E12" s="467" t="s">
        <v>69</v>
      </c>
      <c r="F12" s="468"/>
      <c r="G12" s="469" t="s">
        <v>28</v>
      </c>
      <c r="H12" s="469"/>
      <c r="I12" s="469" t="s">
        <v>29</v>
      </c>
      <c r="J12" s="469"/>
      <c r="K12" s="469" t="s">
        <v>30</v>
      </c>
      <c r="L12" s="469"/>
      <c r="M12" s="469" t="s">
        <v>31</v>
      </c>
      <c r="N12" s="469"/>
      <c r="O12" s="469"/>
      <c r="P12" s="469"/>
      <c r="Q12" s="39"/>
      <c r="R12" s="39"/>
      <c r="T12" s="11" t="s">
        <v>52</v>
      </c>
      <c r="U12" s="12">
        <v>1</v>
      </c>
    </row>
    <row r="13" spans="1:21">
      <c r="A13" s="465"/>
      <c r="B13" s="466"/>
      <c r="C13" s="54">
        <v>2.5</v>
      </c>
      <c r="D13" s="42" t="s">
        <v>7</v>
      </c>
      <c r="E13" s="41">
        <v>2.5</v>
      </c>
      <c r="F13" s="42" t="s">
        <v>7</v>
      </c>
      <c r="G13" s="41">
        <v>2</v>
      </c>
      <c r="H13" s="42" t="s">
        <v>7</v>
      </c>
      <c r="I13" s="41">
        <v>2</v>
      </c>
      <c r="J13" s="42" t="s">
        <v>7</v>
      </c>
      <c r="K13" s="41">
        <v>2.25</v>
      </c>
      <c r="L13" s="42" t="s">
        <v>7</v>
      </c>
      <c r="M13" s="41">
        <v>2</v>
      </c>
      <c r="N13" s="42" t="s">
        <v>7</v>
      </c>
      <c r="O13" s="54">
        <v>2</v>
      </c>
      <c r="P13" s="42" t="s">
        <v>7</v>
      </c>
      <c r="Q13" s="39">
        <f>C13+E13+G13+I13+K13+M13+O13</f>
        <v>15.25</v>
      </c>
      <c r="R13" s="40" t="str">
        <f>IF(AND(Q13&gt;=14,Q13&lt;=16.75),"Yes","No")</f>
        <v>Yes</v>
      </c>
      <c r="T13" s="43"/>
      <c r="U13" s="43"/>
    </row>
    <row r="14" spans="1:21">
      <c r="A14" s="497" t="s">
        <v>74</v>
      </c>
      <c r="B14" s="498"/>
      <c r="C14" s="498"/>
      <c r="D14" s="498"/>
      <c r="E14" s="498"/>
      <c r="F14" s="498"/>
      <c r="G14" s="498"/>
      <c r="H14" s="498"/>
      <c r="I14" s="498"/>
      <c r="J14" s="498"/>
      <c r="K14" s="498"/>
      <c r="L14" s="498"/>
      <c r="M14" s="498"/>
      <c r="N14" s="498"/>
      <c r="O14" s="498"/>
      <c r="P14" s="498"/>
      <c r="Q14" s="498"/>
      <c r="R14" s="499"/>
      <c r="T14" s="2"/>
      <c r="U14" s="2"/>
    </row>
    <row r="15" spans="1:21">
      <c r="A15" s="497"/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  <c r="M15" s="498"/>
      <c r="N15" s="498"/>
      <c r="O15" s="498"/>
      <c r="P15" s="498"/>
      <c r="Q15" s="498"/>
      <c r="R15" s="499"/>
    </row>
    <row r="16" spans="1:21" ht="15" customHeight="1">
      <c r="A16" s="500" t="s">
        <v>61</v>
      </c>
      <c r="B16" s="501"/>
      <c r="C16" s="502"/>
      <c r="D16" s="502"/>
      <c r="E16" s="502" t="s">
        <v>14</v>
      </c>
      <c r="F16" s="502"/>
      <c r="G16" s="502" t="s">
        <v>15</v>
      </c>
      <c r="H16" s="502"/>
      <c r="I16" s="502"/>
      <c r="J16" s="502"/>
      <c r="K16" s="502"/>
      <c r="L16" s="502"/>
      <c r="M16" s="502"/>
      <c r="N16" s="502"/>
      <c r="O16" s="502"/>
      <c r="P16" s="502"/>
      <c r="Q16" s="13"/>
      <c r="R16" s="13"/>
    </row>
    <row r="17" spans="1:18">
      <c r="A17" s="500"/>
      <c r="B17" s="501"/>
      <c r="C17" s="50"/>
      <c r="D17" s="15" t="s">
        <v>6</v>
      </c>
      <c r="E17" s="14">
        <v>0.5</v>
      </c>
      <c r="F17" s="15" t="s">
        <v>6</v>
      </c>
      <c r="G17" s="14">
        <v>0.5</v>
      </c>
      <c r="H17" s="15" t="s">
        <v>6</v>
      </c>
      <c r="I17" s="14"/>
      <c r="J17" s="15" t="s">
        <v>6</v>
      </c>
      <c r="K17" s="14"/>
      <c r="L17" s="15" t="s">
        <v>6</v>
      </c>
      <c r="M17" s="14"/>
      <c r="N17" s="15" t="s">
        <v>6</v>
      </c>
      <c r="O17" s="50"/>
      <c r="P17" s="15" t="s">
        <v>6</v>
      </c>
      <c r="Q17" s="13">
        <f>C17+E17+G17+I17+K17+M17+O17</f>
        <v>1</v>
      </c>
      <c r="R17" s="16" t="str">
        <f>IF(Q17 &gt;= 0.5,"Yes","No")</f>
        <v>Yes</v>
      </c>
    </row>
    <row r="18" spans="1:18" ht="15" customHeight="1">
      <c r="A18" s="456" t="s">
        <v>66</v>
      </c>
      <c r="B18" s="457"/>
      <c r="C18" s="458"/>
      <c r="D18" s="458"/>
      <c r="E18" s="458" t="s">
        <v>16</v>
      </c>
      <c r="F18" s="458"/>
      <c r="G18" s="458" t="s">
        <v>17</v>
      </c>
      <c r="H18" s="458"/>
      <c r="I18" s="458"/>
      <c r="J18" s="458"/>
      <c r="K18" s="458" t="s">
        <v>18</v>
      </c>
      <c r="L18" s="458"/>
      <c r="M18" s="458"/>
      <c r="N18" s="458"/>
      <c r="O18" s="458"/>
      <c r="P18" s="458"/>
      <c r="Q18" s="17"/>
      <c r="R18" s="17"/>
    </row>
    <row r="19" spans="1:18">
      <c r="A19" s="456"/>
      <c r="B19" s="457"/>
      <c r="C19" s="56"/>
      <c r="D19" s="19" t="s">
        <v>6</v>
      </c>
      <c r="E19" s="18">
        <v>0.5</v>
      </c>
      <c r="F19" s="19" t="s">
        <v>6</v>
      </c>
      <c r="G19" s="18">
        <v>0.5</v>
      </c>
      <c r="H19" s="19" t="s">
        <v>6</v>
      </c>
      <c r="I19" s="18"/>
      <c r="J19" s="19" t="s">
        <v>6</v>
      </c>
      <c r="K19" s="18">
        <v>0.5</v>
      </c>
      <c r="L19" s="19" t="s">
        <v>6</v>
      </c>
      <c r="M19" s="18"/>
      <c r="N19" s="19" t="s">
        <v>6</v>
      </c>
      <c r="O19" s="56"/>
      <c r="P19" s="19" t="s">
        <v>6</v>
      </c>
      <c r="Q19" s="17">
        <f>C19+E19+G19+I19+K19+M19+O19</f>
        <v>1.5</v>
      </c>
      <c r="R19" s="20" t="str">
        <f>IF(Q19 &gt;= 1.25,"Yes","No")</f>
        <v>Yes</v>
      </c>
    </row>
    <row r="20" spans="1:18">
      <c r="A20" s="459" t="s">
        <v>62</v>
      </c>
      <c r="B20" s="460"/>
      <c r="C20" s="461"/>
      <c r="D20" s="461"/>
      <c r="E20" s="461"/>
      <c r="F20" s="461"/>
      <c r="G20" s="461"/>
      <c r="H20" s="461"/>
      <c r="I20" s="461"/>
      <c r="J20" s="461"/>
      <c r="K20" s="461"/>
      <c r="L20" s="461"/>
      <c r="M20" s="461" t="s">
        <v>19</v>
      </c>
      <c r="N20" s="461"/>
      <c r="O20" s="461"/>
      <c r="P20" s="461"/>
      <c r="Q20" s="21"/>
      <c r="R20" s="21"/>
    </row>
    <row r="21" spans="1:18">
      <c r="A21" s="459"/>
      <c r="B21" s="460"/>
      <c r="C21" s="55"/>
      <c r="D21" s="23" t="s">
        <v>6</v>
      </c>
      <c r="E21" s="22"/>
      <c r="F21" s="23" t="s">
        <v>6</v>
      </c>
      <c r="G21" s="22"/>
      <c r="H21" s="23" t="s">
        <v>6</v>
      </c>
      <c r="I21" s="22"/>
      <c r="J21" s="23" t="s">
        <v>6</v>
      </c>
      <c r="K21" s="22"/>
      <c r="L21" s="23" t="s">
        <v>6</v>
      </c>
      <c r="M21" s="22">
        <v>0.5</v>
      </c>
      <c r="N21" s="23" t="s">
        <v>6</v>
      </c>
      <c r="O21" s="55"/>
      <c r="P21" s="23" t="s">
        <v>6</v>
      </c>
      <c r="Q21" s="21">
        <f>C21+E21+G21+I21+K21+M21+O21</f>
        <v>0.5</v>
      </c>
      <c r="R21" s="24" t="str">
        <f>IF(Q21 &gt;= 0.5,"Yes","No")</f>
        <v>Yes</v>
      </c>
    </row>
    <row r="22" spans="1:18">
      <c r="A22" s="484" t="s">
        <v>64</v>
      </c>
      <c r="B22" s="485"/>
      <c r="C22" s="486"/>
      <c r="D22" s="486"/>
      <c r="E22" s="486"/>
      <c r="F22" s="486"/>
      <c r="G22" s="486"/>
      <c r="H22" s="486"/>
      <c r="I22" s="486" t="s">
        <v>20</v>
      </c>
      <c r="J22" s="486"/>
      <c r="K22" s="486"/>
      <c r="L22" s="486"/>
      <c r="M22" s="486" t="s">
        <v>71</v>
      </c>
      <c r="N22" s="486"/>
      <c r="O22" s="486"/>
      <c r="P22" s="486"/>
      <c r="Q22" s="3"/>
      <c r="R22" s="3"/>
    </row>
    <row r="23" spans="1:18">
      <c r="A23" s="484"/>
      <c r="B23" s="485"/>
      <c r="C23" s="52"/>
      <c r="D23" s="7" t="s">
        <v>6</v>
      </c>
      <c r="E23" s="9"/>
      <c r="F23" s="7" t="s">
        <v>6</v>
      </c>
      <c r="G23" s="9"/>
      <c r="H23" s="7" t="s">
        <v>6</v>
      </c>
      <c r="I23" s="9">
        <v>0.5</v>
      </c>
      <c r="J23" s="7" t="s">
        <v>6</v>
      </c>
      <c r="K23" s="9"/>
      <c r="L23" s="7" t="s">
        <v>6</v>
      </c>
      <c r="M23" s="9">
        <v>0.5</v>
      </c>
      <c r="N23" s="7" t="s">
        <v>6</v>
      </c>
      <c r="O23" s="52"/>
      <c r="P23" s="7" t="s">
        <v>6</v>
      </c>
      <c r="Q23" s="3">
        <f>C23+E23+G23+I23+K23+M23+O23</f>
        <v>1</v>
      </c>
      <c r="R23" s="8" t="str">
        <f>IF(Q23 &gt;= 0.5,"Yes","No")</f>
        <v>Yes</v>
      </c>
    </row>
    <row r="24" spans="1:18">
      <c r="A24" s="505" t="s">
        <v>67</v>
      </c>
      <c r="B24" s="506"/>
      <c r="C24" s="483"/>
      <c r="D24" s="483"/>
      <c r="E24" s="483"/>
      <c r="F24" s="483"/>
      <c r="G24" s="483"/>
      <c r="H24" s="483"/>
      <c r="I24" s="483" t="s">
        <v>21</v>
      </c>
      <c r="J24" s="483"/>
      <c r="K24" s="483" t="s">
        <v>22</v>
      </c>
      <c r="L24" s="483"/>
      <c r="M24" s="483" t="s">
        <v>23</v>
      </c>
      <c r="N24" s="483"/>
      <c r="O24" s="483"/>
      <c r="P24" s="483"/>
      <c r="Q24" s="29"/>
      <c r="R24" s="29"/>
    </row>
    <row r="25" spans="1:18" ht="15.75" thickBot="1">
      <c r="A25" s="505"/>
      <c r="B25" s="506"/>
      <c r="C25" s="36"/>
      <c r="D25" s="37" t="s">
        <v>6</v>
      </c>
      <c r="E25" s="36"/>
      <c r="F25" s="37" t="s">
        <v>6</v>
      </c>
      <c r="G25" s="36"/>
      <c r="H25" s="37" t="s">
        <v>6</v>
      </c>
      <c r="I25" s="36">
        <v>0.5</v>
      </c>
      <c r="J25" s="37" t="s">
        <v>6</v>
      </c>
      <c r="K25" s="36">
        <v>0.5</v>
      </c>
      <c r="L25" s="37" t="s">
        <v>6</v>
      </c>
      <c r="M25" s="36">
        <v>0.25</v>
      </c>
      <c r="N25" s="37" t="s">
        <v>6</v>
      </c>
      <c r="O25" s="36"/>
      <c r="P25" s="37" t="s">
        <v>6</v>
      </c>
      <c r="Q25" s="45">
        <f>C25+E25+G25+I25+K25+M25+O25</f>
        <v>1.25</v>
      </c>
      <c r="R25" s="35" t="str">
        <f>IF(Q25 &gt;= 0.75,"Yes","No")</f>
        <v>Yes</v>
      </c>
    </row>
    <row r="26" spans="1:18" ht="15" customHeight="1" thickTop="1" thickBot="1">
      <c r="A26" s="503" t="s">
        <v>72</v>
      </c>
      <c r="B26" s="503"/>
      <c r="C26" s="44">
        <f>C17+C19+ C21+ C23+ C25</f>
        <v>0</v>
      </c>
      <c r="D26" s="46"/>
      <c r="E26" s="44">
        <f>E17+E19+ E21+ E23+ E25</f>
        <v>1</v>
      </c>
      <c r="F26" s="38"/>
      <c r="G26" s="44">
        <f>G17+G19+ G21+ G23+ G25</f>
        <v>1</v>
      </c>
      <c r="H26" s="38"/>
      <c r="I26" s="44">
        <f>I17+I19+ I21+ I23+ I25</f>
        <v>1</v>
      </c>
      <c r="J26" s="38"/>
      <c r="K26" s="44">
        <f>K17+K19+ K21+ K23+ K25</f>
        <v>1</v>
      </c>
      <c r="L26" s="38"/>
      <c r="M26" s="44">
        <f>M17+M19+ M21+ M23+ M25</f>
        <v>1.25</v>
      </c>
      <c r="N26" s="38"/>
      <c r="O26" s="44">
        <f>O17+O19+ O21+ O23+ O25</f>
        <v>0</v>
      </c>
      <c r="P26" s="38"/>
      <c r="Q26" s="44">
        <f>Q17+Q19+ Q21+ Q23+ Q25</f>
        <v>5.25</v>
      </c>
      <c r="R26" s="44"/>
    </row>
    <row r="27" spans="1:18" ht="15.75" thickTop="1">
      <c r="A27" s="474" t="s">
        <v>42</v>
      </c>
      <c r="B27" s="475"/>
      <c r="C27" s="475"/>
      <c r="D27" s="475"/>
      <c r="E27" s="475"/>
      <c r="F27" s="475"/>
      <c r="G27" s="475"/>
      <c r="H27" s="475"/>
      <c r="I27" s="475"/>
      <c r="J27" s="475"/>
      <c r="K27" s="475"/>
      <c r="L27" s="475"/>
      <c r="M27" s="475"/>
      <c r="N27" s="475"/>
      <c r="O27" s="475"/>
      <c r="P27" s="475"/>
      <c r="Q27" s="476"/>
      <c r="R27" s="477" t="str">
        <f>IF(Q17+Q19+Q21+Q23+Q25 &gt;= 5,"Yes","No")</f>
        <v>Yes</v>
      </c>
    </row>
    <row r="28" spans="1:18">
      <c r="A28" s="474"/>
      <c r="B28" s="475"/>
      <c r="C28" s="475"/>
      <c r="D28" s="475"/>
      <c r="E28" s="475"/>
      <c r="F28" s="475"/>
      <c r="G28" s="475"/>
      <c r="H28" s="475"/>
      <c r="I28" s="475"/>
      <c r="J28" s="475"/>
      <c r="K28" s="475"/>
      <c r="L28" s="475"/>
      <c r="M28" s="475"/>
      <c r="N28" s="475"/>
      <c r="O28" s="475"/>
      <c r="P28" s="475"/>
      <c r="Q28" s="476"/>
      <c r="R28" s="478"/>
    </row>
    <row r="29" spans="1:18">
      <c r="A29" s="479" t="s">
        <v>78</v>
      </c>
      <c r="B29" s="480"/>
      <c r="C29" s="504"/>
      <c r="D29" s="504"/>
      <c r="E29" s="504" t="s">
        <v>24</v>
      </c>
      <c r="F29" s="504"/>
      <c r="G29" s="504" t="s">
        <v>25</v>
      </c>
      <c r="H29" s="504"/>
      <c r="I29" s="504" t="s">
        <v>73</v>
      </c>
      <c r="J29" s="504"/>
      <c r="K29" s="504" t="s">
        <v>26</v>
      </c>
      <c r="L29" s="504"/>
      <c r="M29" s="504" t="s">
        <v>27</v>
      </c>
      <c r="N29" s="504"/>
      <c r="O29" s="504"/>
      <c r="P29" s="504"/>
      <c r="Q29" s="25"/>
      <c r="R29" s="25"/>
    </row>
    <row r="30" spans="1:18">
      <c r="A30" s="479"/>
      <c r="B30" s="480"/>
      <c r="C30" s="51">
        <v>2</v>
      </c>
      <c r="D30" s="27" t="s">
        <v>7</v>
      </c>
      <c r="E30" s="26">
        <v>1.6</v>
      </c>
      <c r="F30" s="27" t="s">
        <v>7</v>
      </c>
      <c r="G30" s="26">
        <v>1.5</v>
      </c>
      <c r="H30" s="27" t="s">
        <v>7</v>
      </c>
      <c r="I30" s="26">
        <v>2.5</v>
      </c>
      <c r="J30" s="27" t="s">
        <v>7</v>
      </c>
      <c r="K30" s="26">
        <v>3</v>
      </c>
      <c r="L30" s="27" t="s">
        <v>7</v>
      </c>
      <c r="M30" s="26">
        <v>1.6</v>
      </c>
      <c r="N30" s="27" t="s">
        <v>7</v>
      </c>
      <c r="O30" s="51">
        <v>2</v>
      </c>
      <c r="P30" s="27" t="s">
        <v>7</v>
      </c>
      <c r="Q30" s="25">
        <f>C30+E30+G30+I30+K30+M30+O30</f>
        <v>14.2</v>
      </c>
      <c r="R30" s="28" t="str">
        <f>IF(AND(Q30&gt;=14,Q30&lt;=16.75),"Yes","No")</f>
        <v>Yes</v>
      </c>
    </row>
    <row r="31" spans="1:18" ht="30" customHeight="1">
      <c r="A31" s="490" t="s">
        <v>41</v>
      </c>
      <c r="B31" s="491"/>
      <c r="C31" s="494"/>
      <c r="D31" s="494"/>
      <c r="E31" s="494" t="s">
        <v>59</v>
      </c>
      <c r="F31" s="494"/>
      <c r="G31" s="495" t="s">
        <v>10</v>
      </c>
      <c r="H31" s="496"/>
      <c r="I31" s="496" t="s">
        <v>11</v>
      </c>
      <c r="J31" s="496"/>
      <c r="K31" s="496" t="s">
        <v>57</v>
      </c>
      <c r="L31" s="496"/>
      <c r="M31" s="496" t="s">
        <v>60</v>
      </c>
      <c r="N31" s="496"/>
      <c r="O31" s="496"/>
      <c r="P31" s="496"/>
      <c r="Q31" s="30"/>
      <c r="R31" s="30"/>
    </row>
    <row r="32" spans="1:18">
      <c r="A32" s="492"/>
      <c r="B32" s="493"/>
      <c r="C32" s="49">
        <v>1</v>
      </c>
      <c r="D32" s="32" t="s">
        <v>6</v>
      </c>
      <c r="E32" s="31">
        <v>1</v>
      </c>
      <c r="F32" s="32" t="s">
        <v>6</v>
      </c>
      <c r="G32" s="33">
        <v>1</v>
      </c>
      <c r="H32" s="32" t="s">
        <v>6</v>
      </c>
      <c r="I32" s="31">
        <v>1</v>
      </c>
      <c r="J32" s="32" t="s">
        <v>6</v>
      </c>
      <c r="K32" s="31">
        <v>1</v>
      </c>
      <c r="L32" s="32" t="s">
        <v>6</v>
      </c>
      <c r="M32" s="31">
        <v>1</v>
      </c>
      <c r="N32" s="32" t="s">
        <v>6</v>
      </c>
      <c r="O32" s="49">
        <v>1</v>
      </c>
      <c r="P32" s="32" t="s">
        <v>6</v>
      </c>
      <c r="Q32" s="30">
        <f>C32+E32+G32+I32+K32+M32+O32</f>
        <v>7</v>
      </c>
      <c r="R32" s="34" t="str">
        <f>IF(Q32 &gt;= 7,"Yes","No")</f>
        <v>Yes</v>
      </c>
    </row>
    <row r="33" spans="1:18">
      <c r="A33" s="470" t="s">
        <v>63</v>
      </c>
      <c r="B33" s="471"/>
      <c r="C33" s="464" t="s">
        <v>32</v>
      </c>
      <c r="D33" s="464"/>
      <c r="E33" s="464" t="s">
        <v>32</v>
      </c>
      <c r="F33" s="464"/>
      <c r="G33" s="464" t="s">
        <v>32</v>
      </c>
      <c r="H33" s="464"/>
      <c r="I33" s="464" t="s">
        <v>32</v>
      </c>
      <c r="J33" s="464"/>
      <c r="K33" s="464" t="s">
        <v>32</v>
      </c>
      <c r="L33" s="464"/>
      <c r="M33" s="464" t="s">
        <v>32</v>
      </c>
      <c r="N33" s="464"/>
      <c r="O33" s="464" t="s">
        <v>32</v>
      </c>
      <c r="P33" s="464"/>
      <c r="Q33" s="4"/>
      <c r="R33" s="4"/>
    </row>
    <row r="34" spans="1:18">
      <c r="A34" s="472"/>
      <c r="B34" s="473"/>
      <c r="C34" s="53">
        <v>1</v>
      </c>
      <c r="D34" s="5" t="s">
        <v>6</v>
      </c>
      <c r="E34" s="10">
        <v>1</v>
      </c>
      <c r="F34" s="5" t="s">
        <v>6</v>
      </c>
      <c r="G34" s="10">
        <v>1</v>
      </c>
      <c r="H34" s="5" t="s">
        <v>6</v>
      </c>
      <c r="I34" s="10">
        <v>1</v>
      </c>
      <c r="J34" s="5" t="s">
        <v>8</v>
      </c>
      <c r="K34" s="10">
        <v>1</v>
      </c>
      <c r="L34" s="5" t="s">
        <v>6</v>
      </c>
      <c r="M34" s="10">
        <v>1</v>
      </c>
      <c r="N34" s="5" t="s">
        <v>6</v>
      </c>
      <c r="O34" s="53">
        <v>1</v>
      </c>
      <c r="P34" s="5" t="s">
        <v>6</v>
      </c>
      <c r="Q34" s="4">
        <f>C34+E34+G34+I34+K34+M34+O34</f>
        <v>7</v>
      </c>
      <c r="R34" s="6" t="str">
        <f>IF(Q34 &gt;= 7,"Yes","No")</f>
        <v>Yes</v>
      </c>
    </row>
  </sheetData>
  <mergeCells count="144">
    <mergeCell ref="O24:P24"/>
    <mergeCell ref="C29:D29"/>
    <mergeCell ref="O29:P29"/>
    <mergeCell ref="C31:D31"/>
    <mergeCell ref="O31:P31"/>
    <mergeCell ref="C33:D33"/>
    <mergeCell ref="O33:P33"/>
    <mergeCell ref="C12:D12"/>
    <mergeCell ref="O12:P12"/>
    <mergeCell ref="C16:D16"/>
    <mergeCell ref="O16:P16"/>
    <mergeCell ref="C18:D18"/>
    <mergeCell ref="O18:P18"/>
    <mergeCell ref="C20:D20"/>
    <mergeCell ref="O20:P20"/>
    <mergeCell ref="C22:D22"/>
    <mergeCell ref="O22:P22"/>
    <mergeCell ref="I24:J24"/>
    <mergeCell ref="K24:L24"/>
    <mergeCell ref="M20:N20"/>
    <mergeCell ref="C24:D24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O2:P2"/>
    <mergeCell ref="O3:P3"/>
    <mergeCell ref="O4:P4"/>
    <mergeCell ref="O5:P5"/>
    <mergeCell ref="O6:P6"/>
    <mergeCell ref="O7:P7"/>
    <mergeCell ref="O8:P8"/>
    <mergeCell ref="O9:P9"/>
    <mergeCell ref="O10:P10"/>
    <mergeCell ref="A1:R1"/>
    <mergeCell ref="A2:B11"/>
    <mergeCell ref="E2:F2"/>
    <mergeCell ref="G2:H2"/>
    <mergeCell ref="I2:J2"/>
    <mergeCell ref="K2:L2"/>
    <mergeCell ref="M2:N2"/>
    <mergeCell ref="Q2:R11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E6:F6"/>
    <mergeCell ref="G6:H6"/>
    <mergeCell ref="I6:J6"/>
    <mergeCell ref="K6:L6"/>
    <mergeCell ref="M6:N6"/>
    <mergeCell ref="E5:F5"/>
    <mergeCell ref="G5:H5"/>
    <mergeCell ref="I5:J5"/>
    <mergeCell ref="K5:L5"/>
    <mergeCell ref="M5:N5"/>
    <mergeCell ref="E10:F10"/>
    <mergeCell ref="G10:H10"/>
    <mergeCell ref="I10:J10"/>
    <mergeCell ref="K10:L10"/>
    <mergeCell ref="M10:N10"/>
    <mergeCell ref="E8:F8"/>
    <mergeCell ref="G8:H8"/>
    <mergeCell ref="I8:J8"/>
    <mergeCell ref="K8:L8"/>
    <mergeCell ref="M8:N8"/>
    <mergeCell ref="E9:F9"/>
    <mergeCell ref="G9:H9"/>
    <mergeCell ref="I9:J9"/>
    <mergeCell ref="K9:L9"/>
    <mergeCell ref="M9:N9"/>
    <mergeCell ref="K7:L7"/>
    <mergeCell ref="E7:F7"/>
    <mergeCell ref="M7:N7"/>
    <mergeCell ref="E11:N11"/>
    <mergeCell ref="A31:B32"/>
    <mergeCell ref="E31:F31"/>
    <mergeCell ref="G31:H31"/>
    <mergeCell ref="I31:J31"/>
    <mergeCell ref="K31:L31"/>
    <mergeCell ref="M31:N31"/>
    <mergeCell ref="A14:R15"/>
    <mergeCell ref="A16:B17"/>
    <mergeCell ref="E16:F16"/>
    <mergeCell ref="G16:H16"/>
    <mergeCell ref="I16:J16"/>
    <mergeCell ref="K16:L16"/>
    <mergeCell ref="M16:N16"/>
    <mergeCell ref="A26:B26"/>
    <mergeCell ref="E29:F29"/>
    <mergeCell ref="G29:H29"/>
    <mergeCell ref="I29:J29"/>
    <mergeCell ref="K29:L29"/>
    <mergeCell ref="M29:N29"/>
    <mergeCell ref="M22:N22"/>
    <mergeCell ref="A24:B25"/>
    <mergeCell ref="E24:F24"/>
    <mergeCell ref="G24:H24"/>
    <mergeCell ref="T2:U2"/>
    <mergeCell ref="M33:N33"/>
    <mergeCell ref="A12:B13"/>
    <mergeCell ref="E12:F12"/>
    <mergeCell ref="G12:H12"/>
    <mergeCell ref="I12:J12"/>
    <mergeCell ref="K12:L12"/>
    <mergeCell ref="M12:N12"/>
    <mergeCell ref="A33:B34"/>
    <mergeCell ref="E33:F33"/>
    <mergeCell ref="G33:H33"/>
    <mergeCell ref="I33:J33"/>
    <mergeCell ref="K33:L33"/>
    <mergeCell ref="A27:Q28"/>
    <mergeCell ref="R27:R28"/>
    <mergeCell ref="A29:B30"/>
    <mergeCell ref="G7:H7"/>
    <mergeCell ref="I7:J7"/>
    <mergeCell ref="M24:N24"/>
    <mergeCell ref="A22:B23"/>
    <mergeCell ref="E22:F22"/>
    <mergeCell ref="G22:H22"/>
    <mergeCell ref="I22:J22"/>
    <mergeCell ref="K22:L22"/>
    <mergeCell ref="A18:B19"/>
    <mergeCell ref="E18:F18"/>
    <mergeCell ref="G18:H18"/>
    <mergeCell ref="I18:J18"/>
    <mergeCell ref="K18:L18"/>
    <mergeCell ref="M18:N18"/>
    <mergeCell ref="A20:B21"/>
    <mergeCell ref="E20:F20"/>
    <mergeCell ref="G20:H20"/>
    <mergeCell ref="I20:J20"/>
    <mergeCell ref="K20:L20"/>
  </mergeCells>
  <conditionalFormatting sqref="R13">
    <cfRule type="cellIs" dxfId="9" priority="10" operator="equal">
      <formula>"No"</formula>
    </cfRule>
  </conditionalFormatting>
  <conditionalFormatting sqref="R17">
    <cfRule type="cellIs" dxfId="8" priority="9" operator="equal">
      <formula>"No"</formula>
    </cfRule>
  </conditionalFormatting>
  <conditionalFormatting sqref="R19">
    <cfRule type="cellIs" dxfId="7" priority="8" operator="equal">
      <formula>"No"</formula>
    </cfRule>
  </conditionalFormatting>
  <conditionalFormatting sqref="R21">
    <cfRule type="cellIs" dxfId="6" priority="7" operator="equal">
      <formula>"No"</formula>
    </cfRule>
  </conditionalFormatting>
  <conditionalFormatting sqref="R23">
    <cfRule type="cellIs" dxfId="5" priority="6" operator="equal">
      <formula>"No"</formula>
    </cfRule>
  </conditionalFormatting>
  <conditionalFormatting sqref="R25">
    <cfRule type="cellIs" dxfId="4" priority="5" operator="equal">
      <formula>"No"</formula>
    </cfRule>
  </conditionalFormatting>
  <conditionalFormatting sqref="R27:R28">
    <cfRule type="cellIs" dxfId="3" priority="4" operator="equal">
      <formula>"No"</formula>
    </cfRule>
  </conditionalFormatting>
  <conditionalFormatting sqref="R30">
    <cfRule type="cellIs" dxfId="2" priority="3" operator="equal">
      <formula>"No"</formula>
    </cfRule>
  </conditionalFormatting>
  <conditionalFormatting sqref="R32">
    <cfRule type="cellIs" dxfId="1" priority="2" operator="equal">
      <formula>"No"</formula>
    </cfRule>
  </conditionalFormatting>
  <conditionalFormatting sqref="R34">
    <cfRule type="cellIs" dxfId="0" priority="1" operator="equal">
      <formula>"No"</formula>
    </cfRule>
  </conditionalFormatting>
  <pageMargins left="0.2" right="0.2" top="0.32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K-5 (7 day)</vt:lpstr>
      <vt:lpstr>K-5 (7 day) (BW)</vt:lpstr>
      <vt:lpstr>6-8 (7 day)</vt:lpstr>
      <vt:lpstr>6-8 (7 day) (BW)</vt:lpstr>
      <vt:lpstr>9-12 (7 day)</vt:lpstr>
      <vt:lpstr>9-12 (7 day) (BW)</vt:lpstr>
      <vt:lpstr>9-12</vt:lpstr>
      <vt:lpstr>'6-8 (7 day)'!Print_Area</vt:lpstr>
      <vt:lpstr>'6-8 (7 day) (BW)'!Print_Area</vt:lpstr>
      <vt:lpstr>'9-12 (7 day)'!Print_Area</vt:lpstr>
      <vt:lpstr>'9-12 (7 day) (BW)'!Print_Area</vt:lpstr>
      <vt:lpstr>'K-5 (7 day)'!Print_Area</vt:lpstr>
      <vt:lpstr>'K-5 (7 day) (BW)'!Print_Area</vt:lpstr>
    </vt:vector>
  </TitlesOfParts>
  <Company>Utah State Office of Education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Adams, Dana</dc:creator>
  <cp:lastModifiedBy>Michelle Stephens</cp:lastModifiedBy>
  <cp:lastPrinted>2012-06-05T13:44:17Z</cp:lastPrinted>
  <dcterms:created xsi:type="dcterms:W3CDTF">2012-02-14T16:28:49Z</dcterms:created>
  <dcterms:modified xsi:type="dcterms:W3CDTF">2012-07-26T21:35:59Z</dcterms:modified>
</cp:coreProperties>
</file>